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Damayanti\OneDrive - indikaenergy\Production\Hauling Distance Report\Trucking\"/>
    </mc:Choice>
  </mc:AlternateContent>
  <xr:revisionPtr revIDLastSave="0" documentId="13_ncr:1_{143EBBD0-CA4F-4F06-9EB9-365F8978DF1A}" xr6:coauthVersionLast="47" xr6:coauthVersionMax="47" xr10:uidLastSave="{00000000-0000-0000-0000-000000000000}"/>
  <bookViews>
    <workbookView xWindow="-120" yWindow="-120" windowWidth="21840" windowHeight="13140" tabRatio="700" xr2:uid="{00000000-000D-0000-FFFF-FFFF00000000}"/>
  </bookViews>
  <sheets>
    <sheet name="Cover" sheetId="12" r:id="rId1"/>
    <sheet name="Summary" sheetId="6" r:id="rId2"/>
    <sheet name="PAMA" sheetId="7" r:id="rId3"/>
    <sheet name="PETROSEA" sheetId="8" r:id="rId4"/>
    <sheet name="SIMS" sheetId="4" r:id="rId5"/>
    <sheet name="BIMA NUSA" sheetId="9" r:id="rId6"/>
    <sheet name="KMI" sheetId="25" state="hidden" r:id="rId7"/>
    <sheet name="Jan'22" sheetId="51" state="hidden" r:id="rId8"/>
    <sheet name="Feb'22" sheetId="52" state="hidden" r:id="rId9"/>
    <sheet name="Mar'22" sheetId="53" state="hidden" r:id="rId10"/>
    <sheet name="Apr'22" sheetId="54" state="hidden" r:id="rId11"/>
    <sheet name="Mei'22" sheetId="57" state="hidden" r:id="rId12"/>
    <sheet name="Jun'22" sheetId="58" state="hidden" r:id="rId13"/>
    <sheet name="Jul'22" sheetId="59" state="hidden" r:id="rId14"/>
    <sheet name="Aug'22" sheetId="60" state="hidden" r:id="rId15"/>
    <sheet name="Sep'22" sheetId="62" state="hidden" r:id="rId16"/>
    <sheet name="Okt'22" sheetId="63" state="hidden" r:id="rId17"/>
    <sheet name="Nov'22" sheetId="64" state="hidden" r:id="rId18"/>
    <sheet name="Dec'22" sheetId="65" state="hidden" r:id="rId19"/>
    <sheet name="DUM" sheetId="56" r:id="rId20"/>
    <sheet name="Mar'23" sheetId="68" state="hidden" r:id="rId21"/>
    <sheet name="Feb'23" sheetId="67" state="hidden" r:id="rId22"/>
    <sheet name="May'23" sheetId="70" state="hidden" r:id="rId23"/>
    <sheet name="Apr'23" sheetId="69" state="hidden" r:id="rId24"/>
    <sheet name="Jan'23" sheetId="66" state="hidden" r:id="rId25"/>
  </sheets>
  <externalReferences>
    <externalReference r:id="rId26"/>
    <externalReference r:id="rId27"/>
  </externalReferences>
  <definedNames>
    <definedName name="\b" localSheetId="10">[1]계획서!#REF!</definedName>
    <definedName name="\b" localSheetId="23">[1]계획서!#REF!</definedName>
    <definedName name="\b" localSheetId="14">[1]계획서!#REF!</definedName>
    <definedName name="\b" localSheetId="18">[1]계획서!#REF!</definedName>
    <definedName name="\b" localSheetId="19">[1]계획서!#REF!</definedName>
    <definedName name="\b" localSheetId="8">[1]계획서!#REF!</definedName>
    <definedName name="\b" localSheetId="21">[1]계획서!#REF!</definedName>
    <definedName name="\b" localSheetId="7">[1]계획서!#REF!</definedName>
    <definedName name="\b" localSheetId="24">[1]계획서!#REF!</definedName>
    <definedName name="\b" localSheetId="13">[1]계획서!#REF!</definedName>
    <definedName name="\b" localSheetId="12">[1]계획서!#REF!</definedName>
    <definedName name="\b" localSheetId="6">[1]계획서!#REF!</definedName>
    <definedName name="\b" localSheetId="9">[1]계획서!#REF!</definedName>
    <definedName name="\b" localSheetId="20">[1]계획서!#REF!</definedName>
    <definedName name="\b" localSheetId="22">[1]계획서!#REF!</definedName>
    <definedName name="\b" localSheetId="11">[1]계획서!#REF!</definedName>
    <definedName name="\b" localSheetId="17">[1]계획서!#REF!</definedName>
    <definedName name="\b" localSheetId="16">[1]계획서!#REF!</definedName>
    <definedName name="\b" localSheetId="15">[1]계획서!#REF!</definedName>
    <definedName name="\b">[1]계획서!#REF!</definedName>
    <definedName name="\d" localSheetId="10">[1]계획서!#REF!</definedName>
    <definedName name="\d" localSheetId="23">[1]계획서!#REF!</definedName>
    <definedName name="\d" localSheetId="14">[1]계획서!#REF!</definedName>
    <definedName name="\d" localSheetId="18">[1]계획서!#REF!</definedName>
    <definedName name="\d" localSheetId="19">[1]계획서!#REF!</definedName>
    <definedName name="\d" localSheetId="8">[1]계획서!#REF!</definedName>
    <definedName name="\d" localSheetId="21">[1]계획서!#REF!</definedName>
    <definedName name="\d" localSheetId="7">[1]계획서!#REF!</definedName>
    <definedName name="\d" localSheetId="24">[1]계획서!#REF!</definedName>
    <definedName name="\d" localSheetId="13">[1]계획서!#REF!</definedName>
    <definedName name="\d" localSheetId="12">[1]계획서!#REF!</definedName>
    <definedName name="\d" localSheetId="6">[1]계획서!#REF!</definedName>
    <definedName name="\d" localSheetId="9">[1]계획서!#REF!</definedName>
    <definedName name="\d" localSheetId="20">[1]계획서!#REF!</definedName>
    <definedName name="\d" localSheetId="22">[1]계획서!#REF!</definedName>
    <definedName name="\d" localSheetId="11">[1]계획서!#REF!</definedName>
    <definedName name="\d" localSheetId="17">[1]계획서!#REF!</definedName>
    <definedName name="\d" localSheetId="16">[1]계획서!#REF!</definedName>
    <definedName name="\d" localSheetId="15">[1]계획서!#REF!</definedName>
    <definedName name="\d">[1]계획서!#REF!</definedName>
    <definedName name="\e" localSheetId="10">[1]계획서!#REF!</definedName>
    <definedName name="\e" localSheetId="23">[1]계획서!#REF!</definedName>
    <definedName name="\e" localSheetId="14">[1]계획서!#REF!</definedName>
    <definedName name="\e" localSheetId="18">[1]계획서!#REF!</definedName>
    <definedName name="\e" localSheetId="19">[1]계획서!#REF!</definedName>
    <definedName name="\e" localSheetId="8">[1]계획서!#REF!</definedName>
    <definedName name="\e" localSheetId="21">[1]계획서!#REF!</definedName>
    <definedName name="\e" localSheetId="7">[1]계획서!#REF!</definedName>
    <definedName name="\e" localSheetId="24">[1]계획서!#REF!</definedName>
    <definedName name="\e" localSheetId="13">[1]계획서!#REF!</definedName>
    <definedName name="\e" localSheetId="12">[1]계획서!#REF!</definedName>
    <definedName name="\e" localSheetId="6">[1]계획서!#REF!</definedName>
    <definedName name="\e" localSheetId="9">[1]계획서!#REF!</definedName>
    <definedName name="\e" localSheetId="20">[1]계획서!#REF!</definedName>
    <definedName name="\e" localSheetId="22">[1]계획서!#REF!</definedName>
    <definedName name="\e" localSheetId="11">[1]계획서!#REF!</definedName>
    <definedName name="\e" localSheetId="17">[1]계획서!#REF!</definedName>
    <definedName name="\e" localSheetId="16">[1]계획서!#REF!</definedName>
    <definedName name="\e" localSheetId="15">[1]계획서!#REF!</definedName>
    <definedName name="\e">[1]계획서!#REF!</definedName>
    <definedName name="\f" localSheetId="10">'[1]98년차.XLS'!#REF!</definedName>
    <definedName name="\f" localSheetId="23">'[1]98년차.XLS'!#REF!</definedName>
    <definedName name="\f" localSheetId="14">'[1]98년차.XLS'!#REF!</definedName>
    <definedName name="\f" localSheetId="18">'[1]98년차.XLS'!#REF!</definedName>
    <definedName name="\f" localSheetId="19">'[1]98년차.XLS'!#REF!</definedName>
    <definedName name="\f" localSheetId="8">'[1]98년차.XLS'!#REF!</definedName>
    <definedName name="\f" localSheetId="21">'[1]98년차.XLS'!#REF!</definedName>
    <definedName name="\f" localSheetId="7">'[1]98년차.XLS'!#REF!</definedName>
    <definedName name="\f" localSheetId="24">'[1]98년차.XLS'!#REF!</definedName>
    <definedName name="\f" localSheetId="13">'[1]98년차.XLS'!#REF!</definedName>
    <definedName name="\f" localSheetId="12">'[1]98년차.XLS'!#REF!</definedName>
    <definedName name="\f" localSheetId="6">'[1]98년차.XLS'!#REF!</definedName>
    <definedName name="\f" localSheetId="9">'[1]98년차.XLS'!#REF!</definedName>
    <definedName name="\f" localSheetId="20">'[1]98년차.XLS'!#REF!</definedName>
    <definedName name="\f" localSheetId="22">'[1]98년차.XLS'!#REF!</definedName>
    <definedName name="\f" localSheetId="11">'[1]98년차.XLS'!#REF!</definedName>
    <definedName name="\f" localSheetId="17">'[1]98년차.XLS'!#REF!</definedName>
    <definedName name="\f" localSheetId="16">'[1]98년차.XLS'!#REF!</definedName>
    <definedName name="\f" localSheetId="15">'[1]98년차.XLS'!#REF!</definedName>
    <definedName name="\f">'[1]98년차.XLS'!#REF!</definedName>
    <definedName name="\g" localSheetId="10">'[1]98년차.XLS'!#REF!</definedName>
    <definedName name="\g" localSheetId="23">'[1]98년차.XLS'!#REF!</definedName>
    <definedName name="\g" localSheetId="14">'[1]98년차.XLS'!#REF!</definedName>
    <definedName name="\g" localSheetId="18">'[1]98년차.XLS'!#REF!</definedName>
    <definedName name="\g" localSheetId="19">'[1]98년차.XLS'!#REF!</definedName>
    <definedName name="\g" localSheetId="8">'[1]98년차.XLS'!#REF!</definedName>
    <definedName name="\g" localSheetId="21">'[1]98년차.XLS'!#REF!</definedName>
    <definedName name="\g" localSheetId="7">'[1]98년차.XLS'!#REF!</definedName>
    <definedName name="\g" localSheetId="24">'[1]98년차.XLS'!#REF!</definedName>
    <definedName name="\g" localSheetId="13">'[1]98년차.XLS'!#REF!</definedName>
    <definedName name="\g" localSheetId="12">'[1]98년차.XLS'!#REF!</definedName>
    <definedName name="\g" localSheetId="6">'[1]98년차.XLS'!#REF!</definedName>
    <definedName name="\g" localSheetId="9">'[1]98년차.XLS'!#REF!</definedName>
    <definedName name="\g" localSheetId="20">'[1]98년차.XLS'!#REF!</definedName>
    <definedName name="\g" localSheetId="22">'[1]98년차.XLS'!#REF!</definedName>
    <definedName name="\g" localSheetId="11">'[1]98년차.XLS'!#REF!</definedName>
    <definedName name="\g" localSheetId="17">'[1]98년차.XLS'!#REF!</definedName>
    <definedName name="\g" localSheetId="16">'[1]98년차.XLS'!#REF!</definedName>
    <definedName name="\g" localSheetId="15">'[1]98년차.XLS'!#REF!</definedName>
    <definedName name="\g">'[1]98년차.XLS'!#REF!</definedName>
    <definedName name="\h" localSheetId="10">'[1]98년차.XLS'!#REF!</definedName>
    <definedName name="\h" localSheetId="23">'[1]98년차.XLS'!#REF!</definedName>
    <definedName name="\h" localSheetId="14">'[1]98년차.XLS'!#REF!</definedName>
    <definedName name="\h" localSheetId="18">'[1]98년차.XLS'!#REF!</definedName>
    <definedName name="\h" localSheetId="19">'[1]98년차.XLS'!#REF!</definedName>
    <definedName name="\h" localSheetId="8">'[1]98년차.XLS'!#REF!</definedName>
    <definedName name="\h" localSheetId="21">'[1]98년차.XLS'!#REF!</definedName>
    <definedName name="\h" localSheetId="7">'[1]98년차.XLS'!#REF!</definedName>
    <definedName name="\h" localSheetId="24">'[1]98년차.XLS'!#REF!</definedName>
    <definedName name="\h" localSheetId="13">'[1]98년차.XLS'!#REF!</definedName>
    <definedName name="\h" localSheetId="12">'[1]98년차.XLS'!#REF!</definedName>
    <definedName name="\h" localSheetId="6">'[1]98년차.XLS'!#REF!</definedName>
    <definedName name="\h" localSheetId="9">'[1]98년차.XLS'!#REF!</definedName>
    <definedName name="\h" localSheetId="20">'[1]98년차.XLS'!#REF!</definedName>
    <definedName name="\h" localSheetId="22">'[1]98년차.XLS'!#REF!</definedName>
    <definedName name="\h" localSheetId="11">'[1]98년차.XLS'!#REF!</definedName>
    <definedName name="\h" localSheetId="17">'[1]98년차.XLS'!#REF!</definedName>
    <definedName name="\h" localSheetId="16">'[1]98년차.XLS'!#REF!</definedName>
    <definedName name="\h" localSheetId="15">'[1]98년차.XLS'!#REF!</definedName>
    <definedName name="\h">'[1]98년차.XLS'!#REF!</definedName>
    <definedName name="\i" localSheetId="10">'[1]98년차.XLS'!#REF!</definedName>
    <definedName name="\i" localSheetId="23">'[1]98년차.XLS'!#REF!</definedName>
    <definedName name="\i" localSheetId="14">'[1]98년차.XLS'!#REF!</definedName>
    <definedName name="\i" localSheetId="18">'[1]98년차.XLS'!#REF!</definedName>
    <definedName name="\i" localSheetId="19">'[1]98년차.XLS'!#REF!</definedName>
    <definedName name="\i" localSheetId="8">'[1]98년차.XLS'!#REF!</definedName>
    <definedName name="\i" localSheetId="21">'[1]98년차.XLS'!#REF!</definedName>
    <definedName name="\i" localSheetId="7">'[1]98년차.XLS'!#REF!</definedName>
    <definedName name="\i" localSheetId="24">'[1]98년차.XLS'!#REF!</definedName>
    <definedName name="\i" localSheetId="13">'[1]98년차.XLS'!#REF!</definedName>
    <definedName name="\i" localSheetId="12">'[1]98년차.XLS'!#REF!</definedName>
    <definedName name="\i" localSheetId="6">'[1]98년차.XLS'!#REF!</definedName>
    <definedName name="\i" localSheetId="9">'[1]98년차.XLS'!#REF!</definedName>
    <definedName name="\i" localSheetId="20">'[1]98년차.XLS'!#REF!</definedName>
    <definedName name="\i" localSheetId="22">'[1]98년차.XLS'!#REF!</definedName>
    <definedName name="\i" localSheetId="11">'[1]98년차.XLS'!#REF!</definedName>
    <definedName name="\i" localSheetId="17">'[1]98년차.XLS'!#REF!</definedName>
    <definedName name="\i" localSheetId="16">'[1]98년차.XLS'!#REF!</definedName>
    <definedName name="\i" localSheetId="15">'[1]98년차.XLS'!#REF!</definedName>
    <definedName name="\i">'[1]98년차.XLS'!#REF!</definedName>
    <definedName name="\j">#N/A</definedName>
    <definedName name="\k">#N/A</definedName>
    <definedName name="\l">#N/A</definedName>
    <definedName name="\n" localSheetId="10">'[1]98인원계획'!#REF!</definedName>
    <definedName name="\n" localSheetId="23">'[1]98인원계획'!#REF!</definedName>
    <definedName name="\n" localSheetId="14">'[1]98인원계획'!#REF!</definedName>
    <definedName name="\n" localSheetId="18">'[1]98인원계획'!#REF!</definedName>
    <definedName name="\n" localSheetId="19">'[1]98인원계획'!#REF!</definedName>
    <definedName name="\n" localSheetId="8">'[1]98인원계획'!#REF!</definedName>
    <definedName name="\n" localSheetId="21">'[1]98인원계획'!#REF!</definedName>
    <definedName name="\n" localSheetId="7">'[1]98인원계획'!#REF!</definedName>
    <definedName name="\n" localSheetId="24">'[1]98인원계획'!#REF!</definedName>
    <definedName name="\n" localSheetId="13">'[1]98인원계획'!#REF!</definedName>
    <definedName name="\n" localSheetId="12">'[1]98인원계획'!#REF!</definedName>
    <definedName name="\n" localSheetId="6">'[1]98인원계획'!#REF!</definedName>
    <definedName name="\n" localSheetId="9">'[1]98인원계획'!#REF!</definedName>
    <definedName name="\n" localSheetId="20">'[1]98인원계획'!#REF!</definedName>
    <definedName name="\n" localSheetId="22">'[1]98인원계획'!#REF!</definedName>
    <definedName name="\n" localSheetId="11">'[1]98인원계획'!#REF!</definedName>
    <definedName name="\n" localSheetId="17">'[1]98인원계획'!#REF!</definedName>
    <definedName name="\n" localSheetId="16">'[1]98인원계획'!#REF!</definedName>
    <definedName name="\n" localSheetId="15">'[1]98인원계획'!#REF!</definedName>
    <definedName name="\n">'[1]98인원계획'!#REF!</definedName>
    <definedName name="\p">#N/A</definedName>
    <definedName name="\w" localSheetId="10">'[1]98인원계획'!#REF!</definedName>
    <definedName name="\w" localSheetId="23">'[1]98인원계획'!#REF!</definedName>
    <definedName name="\w" localSheetId="14">'[1]98인원계획'!#REF!</definedName>
    <definedName name="\w" localSheetId="18">'[1]98인원계획'!#REF!</definedName>
    <definedName name="\w" localSheetId="19">'[1]98인원계획'!#REF!</definedName>
    <definedName name="\w" localSheetId="8">'[1]98인원계획'!#REF!</definedName>
    <definedName name="\w" localSheetId="21">'[1]98인원계획'!#REF!</definedName>
    <definedName name="\w" localSheetId="7">'[1]98인원계획'!#REF!</definedName>
    <definedName name="\w" localSheetId="24">'[1]98인원계획'!#REF!</definedName>
    <definedName name="\w" localSheetId="13">'[1]98인원계획'!#REF!</definedName>
    <definedName name="\w" localSheetId="12">'[1]98인원계획'!#REF!</definedName>
    <definedName name="\w" localSheetId="6">'[1]98인원계획'!#REF!</definedName>
    <definedName name="\w" localSheetId="9">'[1]98인원계획'!#REF!</definedName>
    <definedName name="\w" localSheetId="20">'[1]98인원계획'!#REF!</definedName>
    <definedName name="\w" localSheetId="22">'[1]98인원계획'!#REF!</definedName>
    <definedName name="\w" localSheetId="11">'[1]98인원계획'!#REF!</definedName>
    <definedName name="\w" localSheetId="17">'[1]98인원계획'!#REF!</definedName>
    <definedName name="\w" localSheetId="16">'[1]98인원계획'!#REF!</definedName>
    <definedName name="\w" localSheetId="15">'[1]98인원계획'!#REF!</definedName>
    <definedName name="\w">'[1]98인원계획'!#REF!</definedName>
    <definedName name="\x" localSheetId="10">'[1]98인건비'!#REF!</definedName>
    <definedName name="\x" localSheetId="23">'[1]98인건비'!#REF!</definedName>
    <definedName name="\x" localSheetId="14">'[1]98인건비'!#REF!</definedName>
    <definedName name="\x" localSheetId="18">'[1]98인건비'!#REF!</definedName>
    <definedName name="\x" localSheetId="19">'[1]98인건비'!#REF!</definedName>
    <definedName name="\x" localSheetId="8">'[1]98인건비'!#REF!</definedName>
    <definedName name="\x" localSheetId="21">'[1]98인건비'!#REF!</definedName>
    <definedName name="\x" localSheetId="7">'[1]98인건비'!#REF!</definedName>
    <definedName name="\x" localSheetId="24">'[1]98인건비'!#REF!</definedName>
    <definedName name="\x" localSheetId="13">'[1]98인건비'!#REF!</definedName>
    <definedName name="\x" localSheetId="12">'[1]98인건비'!#REF!</definedName>
    <definedName name="\x" localSheetId="6">'[1]98인건비'!#REF!</definedName>
    <definedName name="\x" localSheetId="9">'[1]98인건비'!#REF!</definedName>
    <definedName name="\x" localSheetId="20">'[1]98인건비'!#REF!</definedName>
    <definedName name="\x" localSheetId="22">'[1]98인건비'!#REF!</definedName>
    <definedName name="\x" localSheetId="11">'[1]98인건비'!#REF!</definedName>
    <definedName name="\x" localSheetId="17">'[1]98인건비'!#REF!</definedName>
    <definedName name="\x" localSheetId="16">'[1]98인건비'!#REF!</definedName>
    <definedName name="\x" localSheetId="15">'[1]98인건비'!#REF!</definedName>
    <definedName name="\x">'[1]98인건비'!#REF!</definedName>
    <definedName name="_6" localSheetId="10">'[1]98인원계획'!#REF!</definedName>
    <definedName name="_6" localSheetId="23">'[1]98인원계획'!#REF!</definedName>
    <definedName name="_6" localSheetId="14">'[1]98인원계획'!#REF!</definedName>
    <definedName name="_6" localSheetId="18">'[1]98인원계획'!#REF!</definedName>
    <definedName name="_6" localSheetId="19">'[1]98인원계획'!#REF!</definedName>
    <definedName name="_6" localSheetId="8">'[1]98인원계획'!#REF!</definedName>
    <definedName name="_6" localSheetId="21">'[1]98인원계획'!#REF!</definedName>
    <definedName name="_6" localSheetId="7">'[1]98인원계획'!#REF!</definedName>
    <definedName name="_6" localSheetId="24">'[1]98인원계획'!#REF!</definedName>
    <definedName name="_6" localSheetId="13">'[1]98인원계획'!#REF!</definedName>
    <definedName name="_6" localSheetId="12">'[1]98인원계획'!#REF!</definedName>
    <definedName name="_6" localSheetId="6">'[1]98인원계획'!#REF!</definedName>
    <definedName name="_6" localSheetId="9">'[1]98인원계획'!#REF!</definedName>
    <definedName name="_6" localSheetId="20">'[1]98인원계획'!#REF!</definedName>
    <definedName name="_6" localSheetId="22">'[1]98인원계획'!#REF!</definedName>
    <definedName name="_6" localSheetId="11">'[1]98인원계획'!#REF!</definedName>
    <definedName name="_6" localSheetId="17">'[1]98인원계획'!#REF!</definedName>
    <definedName name="_6" localSheetId="16">'[1]98인원계획'!#REF!</definedName>
    <definedName name="_6" localSheetId="15">'[1]98인원계획'!#REF!</definedName>
    <definedName name="_6">'[1]98인원계획'!#REF!</definedName>
    <definedName name="_HOME__END__D__">#N/A</definedName>
    <definedName name="_J">#N/A</definedName>
    <definedName name="_Order2" hidden="1">255</definedName>
    <definedName name="APR">#N/A</definedName>
    <definedName name="AS" localSheetId="10">'[1]98인건비'!#REF!</definedName>
    <definedName name="AS" localSheetId="23">'[1]98인건비'!#REF!</definedName>
    <definedName name="AS" localSheetId="14">'[1]98인건비'!#REF!</definedName>
    <definedName name="AS" localSheetId="18">'[1]98인건비'!#REF!</definedName>
    <definedName name="AS" localSheetId="19">'[1]98인건비'!#REF!</definedName>
    <definedName name="AS" localSheetId="8">'[1]98인건비'!#REF!</definedName>
    <definedName name="AS" localSheetId="21">'[1]98인건비'!#REF!</definedName>
    <definedName name="AS" localSheetId="7">'[1]98인건비'!#REF!</definedName>
    <definedName name="AS" localSheetId="24">'[1]98인건비'!#REF!</definedName>
    <definedName name="AS" localSheetId="13">'[1]98인건비'!#REF!</definedName>
    <definedName name="AS" localSheetId="12">'[1]98인건비'!#REF!</definedName>
    <definedName name="AS" localSheetId="6">'[1]98인건비'!#REF!</definedName>
    <definedName name="AS" localSheetId="9">'[1]98인건비'!#REF!</definedName>
    <definedName name="AS" localSheetId="20">'[1]98인건비'!#REF!</definedName>
    <definedName name="AS" localSheetId="22">'[1]98인건비'!#REF!</definedName>
    <definedName name="AS" localSheetId="11">'[1]98인건비'!#REF!</definedName>
    <definedName name="AS" localSheetId="17">'[1]98인건비'!#REF!</definedName>
    <definedName name="AS" localSheetId="16">'[1]98인건비'!#REF!</definedName>
    <definedName name="AS" localSheetId="15">'[1]98인건비'!#REF!</definedName>
    <definedName name="AS">'[1]98인건비'!#REF!</definedName>
    <definedName name="CSALES02" localSheetId="10">[2]COSTSALES!#REF!</definedName>
    <definedName name="CSALES02" localSheetId="23">[2]COSTSALES!#REF!</definedName>
    <definedName name="CSALES02" localSheetId="14">[2]COSTSALES!#REF!</definedName>
    <definedName name="CSALES02" localSheetId="18">[2]COSTSALES!#REF!</definedName>
    <definedName name="CSALES02" localSheetId="19">[2]COSTSALES!#REF!</definedName>
    <definedName name="CSALES02" localSheetId="8">[2]COSTSALES!#REF!</definedName>
    <definedName name="CSALES02" localSheetId="21">[2]COSTSALES!#REF!</definedName>
    <definedName name="CSALES02" localSheetId="7">[2]COSTSALES!#REF!</definedName>
    <definedName name="CSALES02" localSheetId="24">[2]COSTSALES!#REF!</definedName>
    <definedName name="CSALES02" localSheetId="13">[2]COSTSALES!#REF!</definedName>
    <definedName name="CSALES02" localSheetId="12">[2]COSTSALES!#REF!</definedName>
    <definedName name="CSALES02" localSheetId="6">[2]COSTSALES!#REF!</definedName>
    <definedName name="CSALES02" localSheetId="9">[2]COSTSALES!#REF!</definedName>
    <definedName name="CSALES02" localSheetId="20">[2]COSTSALES!#REF!</definedName>
    <definedName name="CSALES02" localSheetId="22">[2]COSTSALES!#REF!</definedName>
    <definedName name="CSALES02" localSheetId="11">[2]COSTSALES!#REF!</definedName>
    <definedName name="CSALES02" localSheetId="17">[2]COSTSALES!#REF!</definedName>
    <definedName name="CSALES02" localSheetId="16">[2]COSTSALES!#REF!</definedName>
    <definedName name="CSALES02" localSheetId="15">[2]COSTSALES!#REF!</definedName>
    <definedName name="CSALES02">[2]COSTSALES!#REF!</definedName>
    <definedName name="CSALES03" localSheetId="10">[2]COSTSALES!#REF!</definedName>
    <definedName name="CSALES03" localSheetId="23">[2]COSTSALES!#REF!</definedName>
    <definedName name="CSALES03" localSheetId="14">[2]COSTSALES!#REF!</definedName>
    <definedName name="CSALES03" localSheetId="18">[2]COSTSALES!#REF!</definedName>
    <definedName name="CSALES03" localSheetId="19">[2]COSTSALES!#REF!</definedName>
    <definedName name="CSALES03" localSheetId="8">[2]COSTSALES!#REF!</definedName>
    <definedName name="CSALES03" localSheetId="21">[2]COSTSALES!#REF!</definedName>
    <definedName name="CSALES03" localSheetId="7">[2]COSTSALES!#REF!</definedName>
    <definedName name="CSALES03" localSheetId="24">[2]COSTSALES!#REF!</definedName>
    <definedName name="CSALES03" localSheetId="13">[2]COSTSALES!#REF!</definedName>
    <definedName name="CSALES03" localSheetId="12">[2]COSTSALES!#REF!</definedName>
    <definedName name="CSALES03" localSheetId="6">[2]COSTSALES!#REF!</definedName>
    <definedName name="CSALES03" localSheetId="9">[2]COSTSALES!#REF!</definedName>
    <definedName name="CSALES03" localSheetId="20">[2]COSTSALES!#REF!</definedName>
    <definedName name="CSALES03" localSheetId="22">[2]COSTSALES!#REF!</definedName>
    <definedName name="CSALES03" localSheetId="11">[2]COSTSALES!#REF!</definedName>
    <definedName name="CSALES03" localSheetId="17">[2]COSTSALES!#REF!</definedName>
    <definedName name="CSALES03" localSheetId="16">[2]COSTSALES!#REF!</definedName>
    <definedName name="CSALES03" localSheetId="15">[2]COSTSALES!#REF!</definedName>
    <definedName name="CSALES03">[2]COSTSALES!#REF!</definedName>
    <definedName name="CSALES04" localSheetId="10">[2]COSTSALES!#REF!</definedName>
    <definedName name="CSALES04" localSheetId="23">[2]COSTSALES!#REF!</definedName>
    <definedName name="CSALES04" localSheetId="14">[2]COSTSALES!#REF!</definedName>
    <definedName name="CSALES04" localSheetId="18">[2]COSTSALES!#REF!</definedName>
    <definedName name="CSALES04" localSheetId="19">[2]COSTSALES!#REF!</definedName>
    <definedName name="CSALES04" localSheetId="8">[2]COSTSALES!#REF!</definedName>
    <definedName name="CSALES04" localSheetId="21">[2]COSTSALES!#REF!</definedName>
    <definedName name="CSALES04" localSheetId="7">[2]COSTSALES!#REF!</definedName>
    <definedName name="CSALES04" localSheetId="24">[2]COSTSALES!#REF!</definedName>
    <definedName name="CSALES04" localSheetId="13">[2]COSTSALES!#REF!</definedName>
    <definedName name="CSALES04" localSheetId="12">[2]COSTSALES!#REF!</definedName>
    <definedName name="CSALES04" localSheetId="6">[2]COSTSALES!#REF!</definedName>
    <definedName name="CSALES04" localSheetId="9">[2]COSTSALES!#REF!</definedName>
    <definedName name="CSALES04" localSheetId="20">[2]COSTSALES!#REF!</definedName>
    <definedName name="CSALES04" localSheetId="22">[2]COSTSALES!#REF!</definedName>
    <definedName name="CSALES04" localSheetId="11">[2]COSTSALES!#REF!</definedName>
    <definedName name="CSALES04" localSheetId="17">[2]COSTSALES!#REF!</definedName>
    <definedName name="CSALES04" localSheetId="16">[2]COSTSALES!#REF!</definedName>
    <definedName name="CSALES04" localSheetId="15">[2]COSTSALES!#REF!</definedName>
    <definedName name="CSALES04">[2]COSTSALES!#REF!</definedName>
    <definedName name="CSALES05" localSheetId="10">[2]COSTSALES!#REF!</definedName>
    <definedName name="CSALES05" localSheetId="23">[2]COSTSALES!#REF!</definedName>
    <definedName name="CSALES05" localSheetId="14">[2]COSTSALES!#REF!</definedName>
    <definedName name="CSALES05" localSheetId="18">[2]COSTSALES!#REF!</definedName>
    <definedName name="CSALES05" localSheetId="19">[2]COSTSALES!#REF!</definedName>
    <definedName name="CSALES05" localSheetId="8">[2]COSTSALES!#REF!</definedName>
    <definedName name="CSALES05" localSheetId="21">[2]COSTSALES!#REF!</definedName>
    <definedName name="CSALES05" localSheetId="7">[2]COSTSALES!#REF!</definedName>
    <definedName name="CSALES05" localSheetId="24">[2]COSTSALES!#REF!</definedName>
    <definedName name="CSALES05" localSheetId="13">[2]COSTSALES!#REF!</definedName>
    <definedName name="CSALES05" localSheetId="12">[2]COSTSALES!#REF!</definedName>
    <definedName name="CSALES05" localSheetId="6">[2]COSTSALES!#REF!</definedName>
    <definedName name="CSALES05" localSheetId="9">[2]COSTSALES!#REF!</definedName>
    <definedName name="CSALES05" localSheetId="20">[2]COSTSALES!#REF!</definedName>
    <definedName name="CSALES05" localSheetId="22">[2]COSTSALES!#REF!</definedName>
    <definedName name="CSALES05" localSheetId="11">[2]COSTSALES!#REF!</definedName>
    <definedName name="CSALES05" localSheetId="17">[2]COSTSALES!#REF!</definedName>
    <definedName name="CSALES05" localSheetId="16">[2]COSTSALES!#REF!</definedName>
    <definedName name="CSALES05" localSheetId="15">[2]COSTSALES!#REF!</definedName>
    <definedName name="CSALES05">[2]COSTSALES!#REF!</definedName>
    <definedName name="CSALES06" localSheetId="10">[2]COSTSALES!#REF!</definedName>
    <definedName name="CSALES06" localSheetId="23">[2]COSTSALES!#REF!</definedName>
    <definedName name="CSALES06" localSheetId="14">[2]COSTSALES!#REF!</definedName>
    <definedName name="CSALES06" localSheetId="18">[2]COSTSALES!#REF!</definedName>
    <definedName name="CSALES06" localSheetId="19">[2]COSTSALES!#REF!</definedName>
    <definedName name="CSALES06" localSheetId="8">[2]COSTSALES!#REF!</definedName>
    <definedName name="CSALES06" localSheetId="21">[2]COSTSALES!#REF!</definedName>
    <definedName name="CSALES06" localSheetId="7">[2]COSTSALES!#REF!</definedName>
    <definedName name="CSALES06" localSheetId="24">[2]COSTSALES!#REF!</definedName>
    <definedName name="CSALES06" localSheetId="13">[2]COSTSALES!#REF!</definedName>
    <definedName name="CSALES06" localSheetId="12">[2]COSTSALES!#REF!</definedName>
    <definedName name="CSALES06" localSheetId="6">[2]COSTSALES!#REF!</definedName>
    <definedName name="CSALES06" localSheetId="9">[2]COSTSALES!#REF!</definedName>
    <definedName name="CSALES06" localSheetId="20">[2]COSTSALES!#REF!</definedName>
    <definedName name="CSALES06" localSheetId="22">[2]COSTSALES!#REF!</definedName>
    <definedName name="CSALES06" localSheetId="11">[2]COSTSALES!#REF!</definedName>
    <definedName name="CSALES06" localSheetId="17">[2]COSTSALES!#REF!</definedName>
    <definedName name="CSALES06" localSheetId="16">[2]COSTSALES!#REF!</definedName>
    <definedName name="CSALES06" localSheetId="15">[2]COSTSALES!#REF!</definedName>
    <definedName name="CSALES06">[2]COSTSALES!#REF!</definedName>
    <definedName name="CSALES07" localSheetId="10">[2]COSTSALES!#REF!</definedName>
    <definedName name="CSALES07" localSheetId="23">[2]COSTSALES!#REF!</definedName>
    <definedName name="CSALES07" localSheetId="14">[2]COSTSALES!#REF!</definedName>
    <definedName name="CSALES07" localSheetId="18">[2]COSTSALES!#REF!</definedName>
    <definedName name="CSALES07" localSheetId="19">[2]COSTSALES!#REF!</definedName>
    <definedName name="CSALES07" localSheetId="8">[2]COSTSALES!#REF!</definedName>
    <definedName name="CSALES07" localSheetId="21">[2]COSTSALES!#REF!</definedName>
    <definedName name="CSALES07" localSheetId="7">[2]COSTSALES!#REF!</definedName>
    <definedName name="CSALES07" localSheetId="24">[2]COSTSALES!#REF!</definedName>
    <definedName name="CSALES07" localSheetId="13">[2]COSTSALES!#REF!</definedName>
    <definedName name="CSALES07" localSheetId="12">[2]COSTSALES!#REF!</definedName>
    <definedName name="CSALES07" localSheetId="6">[2]COSTSALES!#REF!</definedName>
    <definedName name="CSALES07" localSheetId="9">[2]COSTSALES!#REF!</definedName>
    <definedName name="CSALES07" localSheetId="20">[2]COSTSALES!#REF!</definedName>
    <definedName name="CSALES07" localSheetId="22">[2]COSTSALES!#REF!</definedName>
    <definedName name="CSALES07" localSheetId="11">[2]COSTSALES!#REF!</definedName>
    <definedName name="CSALES07" localSheetId="17">[2]COSTSALES!#REF!</definedName>
    <definedName name="CSALES07" localSheetId="16">[2]COSTSALES!#REF!</definedName>
    <definedName name="CSALES07" localSheetId="15">[2]COSTSALES!#REF!</definedName>
    <definedName name="CSALES07">[2]COSTSALES!#REF!</definedName>
    <definedName name="CSALES08" localSheetId="10">[2]COSTSALES!#REF!</definedName>
    <definedName name="CSALES08" localSheetId="23">[2]COSTSALES!#REF!</definedName>
    <definedName name="CSALES08" localSheetId="14">[2]COSTSALES!#REF!</definedName>
    <definedName name="CSALES08" localSheetId="18">[2]COSTSALES!#REF!</definedName>
    <definedName name="CSALES08" localSheetId="19">[2]COSTSALES!#REF!</definedName>
    <definedName name="CSALES08" localSheetId="8">[2]COSTSALES!#REF!</definedName>
    <definedName name="CSALES08" localSheetId="21">[2]COSTSALES!#REF!</definedName>
    <definedName name="CSALES08" localSheetId="7">[2]COSTSALES!#REF!</definedName>
    <definedName name="CSALES08" localSheetId="24">[2]COSTSALES!#REF!</definedName>
    <definedName name="CSALES08" localSheetId="13">[2]COSTSALES!#REF!</definedName>
    <definedName name="CSALES08" localSheetId="12">[2]COSTSALES!#REF!</definedName>
    <definedName name="CSALES08" localSheetId="6">[2]COSTSALES!#REF!</definedName>
    <definedName name="CSALES08" localSheetId="9">[2]COSTSALES!#REF!</definedName>
    <definedName name="CSALES08" localSheetId="20">[2]COSTSALES!#REF!</definedName>
    <definedName name="CSALES08" localSheetId="22">[2]COSTSALES!#REF!</definedName>
    <definedName name="CSALES08" localSheetId="11">[2]COSTSALES!#REF!</definedName>
    <definedName name="CSALES08" localSheetId="17">[2]COSTSALES!#REF!</definedName>
    <definedName name="CSALES08" localSheetId="16">[2]COSTSALES!#REF!</definedName>
    <definedName name="CSALES08" localSheetId="15">[2]COSTSALES!#REF!</definedName>
    <definedName name="CSALES08">[2]COSTSALES!#REF!</definedName>
    <definedName name="CSALES09" localSheetId="10">[2]COSTSALES!#REF!</definedName>
    <definedName name="CSALES09" localSheetId="23">[2]COSTSALES!#REF!</definedName>
    <definedName name="CSALES09" localSheetId="14">[2]COSTSALES!#REF!</definedName>
    <definedName name="CSALES09" localSheetId="18">[2]COSTSALES!#REF!</definedName>
    <definedName name="CSALES09" localSheetId="19">[2]COSTSALES!#REF!</definedName>
    <definedName name="CSALES09" localSheetId="8">[2]COSTSALES!#REF!</definedName>
    <definedName name="CSALES09" localSheetId="21">[2]COSTSALES!#REF!</definedName>
    <definedName name="CSALES09" localSheetId="7">[2]COSTSALES!#REF!</definedName>
    <definedName name="CSALES09" localSheetId="24">[2]COSTSALES!#REF!</definedName>
    <definedName name="CSALES09" localSheetId="13">[2]COSTSALES!#REF!</definedName>
    <definedName name="CSALES09" localSheetId="12">[2]COSTSALES!#REF!</definedName>
    <definedName name="CSALES09" localSheetId="6">[2]COSTSALES!#REF!</definedName>
    <definedName name="CSALES09" localSheetId="9">[2]COSTSALES!#REF!</definedName>
    <definedName name="CSALES09" localSheetId="20">[2]COSTSALES!#REF!</definedName>
    <definedName name="CSALES09" localSheetId="22">[2]COSTSALES!#REF!</definedName>
    <definedName name="CSALES09" localSheetId="11">[2]COSTSALES!#REF!</definedName>
    <definedName name="CSALES09" localSheetId="17">[2]COSTSALES!#REF!</definedName>
    <definedName name="CSALES09" localSheetId="16">[2]COSTSALES!#REF!</definedName>
    <definedName name="CSALES09" localSheetId="15">[2]COSTSALES!#REF!</definedName>
    <definedName name="CSALES09">[2]COSTSALES!#REF!</definedName>
    <definedName name="CSALES10" localSheetId="10">[2]COSTSALES!#REF!</definedName>
    <definedName name="CSALES10" localSheetId="23">[2]COSTSALES!#REF!</definedName>
    <definedName name="CSALES10" localSheetId="14">[2]COSTSALES!#REF!</definedName>
    <definedName name="CSALES10" localSheetId="18">[2]COSTSALES!#REF!</definedName>
    <definedName name="CSALES10" localSheetId="19">[2]COSTSALES!#REF!</definedName>
    <definedName name="CSALES10" localSheetId="8">[2]COSTSALES!#REF!</definedName>
    <definedName name="CSALES10" localSheetId="21">[2]COSTSALES!#REF!</definedName>
    <definedName name="CSALES10" localSheetId="7">[2]COSTSALES!#REF!</definedName>
    <definedName name="CSALES10" localSheetId="24">[2]COSTSALES!#REF!</definedName>
    <definedName name="CSALES10" localSheetId="13">[2]COSTSALES!#REF!</definedName>
    <definedName name="CSALES10" localSheetId="12">[2]COSTSALES!#REF!</definedName>
    <definedName name="CSALES10" localSheetId="6">[2]COSTSALES!#REF!</definedName>
    <definedName name="CSALES10" localSheetId="9">[2]COSTSALES!#REF!</definedName>
    <definedName name="CSALES10" localSheetId="20">[2]COSTSALES!#REF!</definedName>
    <definedName name="CSALES10" localSheetId="22">[2]COSTSALES!#REF!</definedName>
    <definedName name="CSALES10" localSheetId="11">[2]COSTSALES!#REF!</definedName>
    <definedName name="CSALES10" localSheetId="17">[2]COSTSALES!#REF!</definedName>
    <definedName name="CSALES10" localSheetId="16">[2]COSTSALES!#REF!</definedName>
    <definedName name="CSALES10" localSheetId="15">[2]COSTSALES!#REF!</definedName>
    <definedName name="CSALES10">[2]COSTSALES!#REF!</definedName>
    <definedName name="CSALES11" localSheetId="10">[2]COSTSALES!#REF!</definedName>
    <definedName name="CSALES11" localSheetId="23">[2]COSTSALES!#REF!</definedName>
    <definedName name="CSALES11" localSheetId="14">[2]COSTSALES!#REF!</definedName>
    <definedName name="CSALES11" localSheetId="18">[2]COSTSALES!#REF!</definedName>
    <definedName name="CSALES11" localSheetId="19">[2]COSTSALES!#REF!</definedName>
    <definedName name="CSALES11" localSheetId="8">[2]COSTSALES!#REF!</definedName>
    <definedName name="CSALES11" localSheetId="21">[2]COSTSALES!#REF!</definedName>
    <definedName name="CSALES11" localSheetId="7">[2]COSTSALES!#REF!</definedName>
    <definedName name="CSALES11" localSheetId="24">[2]COSTSALES!#REF!</definedName>
    <definedName name="CSALES11" localSheetId="13">[2]COSTSALES!#REF!</definedName>
    <definedName name="CSALES11" localSheetId="12">[2]COSTSALES!#REF!</definedName>
    <definedName name="CSALES11" localSheetId="6">[2]COSTSALES!#REF!</definedName>
    <definedName name="CSALES11" localSheetId="9">[2]COSTSALES!#REF!</definedName>
    <definedName name="CSALES11" localSheetId="20">[2]COSTSALES!#REF!</definedName>
    <definedName name="CSALES11" localSheetId="22">[2]COSTSALES!#REF!</definedName>
    <definedName name="CSALES11" localSheetId="11">[2]COSTSALES!#REF!</definedName>
    <definedName name="CSALES11" localSheetId="17">[2]COSTSALES!#REF!</definedName>
    <definedName name="CSALES11" localSheetId="16">[2]COSTSALES!#REF!</definedName>
    <definedName name="CSALES11" localSheetId="15">[2]COSTSALES!#REF!</definedName>
    <definedName name="CSALES11">[2]COSTSALES!#REF!</definedName>
    <definedName name="CSALES12" localSheetId="10">[2]COSTSALES!#REF!</definedName>
    <definedName name="CSALES12" localSheetId="23">[2]COSTSALES!#REF!</definedName>
    <definedName name="CSALES12" localSheetId="14">[2]COSTSALES!#REF!</definedName>
    <definedName name="CSALES12" localSheetId="18">[2]COSTSALES!#REF!</definedName>
    <definedName name="CSALES12" localSheetId="19">[2]COSTSALES!#REF!</definedName>
    <definedName name="CSALES12" localSheetId="8">[2]COSTSALES!#REF!</definedName>
    <definedName name="CSALES12" localSheetId="21">[2]COSTSALES!#REF!</definedName>
    <definedName name="CSALES12" localSheetId="7">[2]COSTSALES!#REF!</definedName>
    <definedName name="CSALES12" localSheetId="24">[2]COSTSALES!#REF!</definedName>
    <definedName name="CSALES12" localSheetId="13">[2]COSTSALES!#REF!</definedName>
    <definedName name="CSALES12" localSheetId="12">[2]COSTSALES!#REF!</definedName>
    <definedName name="CSALES12" localSheetId="6">[2]COSTSALES!#REF!</definedName>
    <definedName name="CSALES12" localSheetId="9">[2]COSTSALES!#REF!</definedName>
    <definedName name="CSALES12" localSheetId="20">[2]COSTSALES!#REF!</definedName>
    <definedName name="CSALES12" localSheetId="22">[2]COSTSALES!#REF!</definedName>
    <definedName name="CSALES12" localSheetId="11">[2]COSTSALES!#REF!</definedName>
    <definedName name="CSALES12" localSheetId="17">[2]COSTSALES!#REF!</definedName>
    <definedName name="CSALES12" localSheetId="16">[2]COSTSALES!#REF!</definedName>
    <definedName name="CSALES12" localSheetId="15">[2]COSTSALES!#REF!</definedName>
    <definedName name="CSALES12">[2]COSTSALES!#REF!</definedName>
    <definedName name="d">#N/A</definedName>
    <definedName name="_xlnm.Database" localSheetId="10">#REF!</definedName>
    <definedName name="_xlnm.Database" localSheetId="23">#REF!</definedName>
    <definedName name="_xlnm.Database" localSheetId="14">#REF!</definedName>
    <definedName name="_xlnm.Database" localSheetId="18">#REF!</definedName>
    <definedName name="_xlnm.Database" localSheetId="19">#REF!</definedName>
    <definedName name="_xlnm.Database" localSheetId="8">#REF!</definedName>
    <definedName name="_xlnm.Database" localSheetId="21">#REF!</definedName>
    <definedName name="_xlnm.Database" localSheetId="7">#REF!</definedName>
    <definedName name="_xlnm.Database" localSheetId="24">#REF!</definedName>
    <definedName name="_xlnm.Database" localSheetId="13">#REF!</definedName>
    <definedName name="_xlnm.Database" localSheetId="12">#REF!</definedName>
    <definedName name="_xlnm.Database" localSheetId="6">#REF!</definedName>
    <definedName name="_xlnm.Database" localSheetId="9">#REF!</definedName>
    <definedName name="_xlnm.Database" localSheetId="20">#REF!</definedName>
    <definedName name="_xlnm.Database" localSheetId="22">#REF!</definedName>
    <definedName name="_xlnm.Database" localSheetId="11">#REF!</definedName>
    <definedName name="_xlnm.Database" localSheetId="17">#REF!</definedName>
    <definedName name="_xlnm.Database" localSheetId="16">#REF!</definedName>
    <definedName name="_xlnm.Database" localSheetId="15">#REF!</definedName>
    <definedName name="_xlnm.Database">#REF!</definedName>
    <definedName name="djfl">#N/A</definedName>
    <definedName name="Jul">#N/A</definedName>
    <definedName name="MCOST2">[2]MCOST1!$A$64:$W$124</definedName>
    <definedName name="_xlnm.Print_Area" localSheetId="10">'Apr''22'!$A$1:$U$82</definedName>
    <definedName name="_xlnm.Print_Area" localSheetId="23">'Apr''23'!$A$1:$V$82</definedName>
    <definedName name="_xlnm.Print_Area" localSheetId="14">'Aug''22'!$A$1:$V$82</definedName>
    <definedName name="_xlnm.Print_Area" localSheetId="5">'BIMA NUSA'!$A$1:$M$53</definedName>
    <definedName name="_xlnm.Print_Area" localSheetId="0">Cover!$A$1:$H$43</definedName>
    <definedName name="_xlnm.Print_Area" localSheetId="18">'Dec''22'!$A$1:$V$82</definedName>
    <definedName name="_xlnm.Print_Area" localSheetId="19">DUM!$A$1:$M$35</definedName>
    <definedName name="_xlnm.Print_Area" localSheetId="8">'Feb''22'!$A$1:$P$82</definedName>
    <definedName name="_xlnm.Print_Area" localSheetId="21">'Feb''23'!$A$1:$U$82</definedName>
    <definedName name="_xlnm.Print_Area" localSheetId="7">'Jan''22'!$A$1:$P$82</definedName>
    <definedName name="_xlnm.Print_Area" localSheetId="24">'Jan''23'!$A$1:$U$82</definedName>
    <definedName name="_xlnm.Print_Area" localSheetId="13">'Jul''22'!$A$1:$U$82</definedName>
    <definedName name="_xlnm.Print_Area" localSheetId="12">'Jun''22'!$A$1:$U$82</definedName>
    <definedName name="_xlnm.Print_Area" localSheetId="6">KMI!$A$1:$M$35</definedName>
    <definedName name="_xlnm.Print_Area" localSheetId="9">'Mar''22'!$A$1:$T$82</definedName>
    <definedName name="_xlnm.Print_Area" localSheetId="20">'Mar''23'!$A$1:$U$82</definedName>
    <definedName name="_xlnm.Print_Area" localSheetId="22">'May''23'!$A$1:$V$82</definedName>
    <definedName name="_xlnm.Print_Area" localSheetId="11">'Mei''22'!$A$1:$U$82</definedName>
    <definedName name="_xlnm.Print_Area" localSheetId="17">'Nov''22'!$A$1:$V$82</definedName>
    <definedName name="_xlnm.Print_Area" localSheetId="16">'Okt''22'!$A$1:$V$82</definedName>
    <definedName name="_xlnm.Print_Area" localSheetId="2">PAMA!$A$1:$M$176</definedName>
    <definedName name="_xlnm.Print_Area" localSheetId="3">PETROSEA!$A$1:$M$131</definedName>
    <definedName name="_xlnm.Print_Area" localSheetId="15">'Sep''22'!$A$1:$V$82</definedName>
    <definedName name="_xlnm.Print_Area" localSheetId="4">SIMS!$A$1:$M$61</definedName>
    <definedName name="_xlnm.Print_Area" localSheetId="1">Summary!$A$1:$U$204</definedName>
    <definedName name="_xlnm.Print_Titles" localSheetId="10">'Apr''22'!$1:$5</definedName>
    <definedName name="_xlnm.Print_Titles" localSheetId="23">'Apr''23'!$1:$5</definedName>
    <definedName name="_xlnm.Print_Titles" localSheetId="14">'Aug''22'!$1:$5</definedName>
    <definedName name="_xlnm.Print_Titles" localSheetId="18">'Dec''22'!$1:$5</definedName>
    <definedName name="_xlnm.Print_Titles" localSheetId="8">'Feb''22'!$1:$5</definedName>
    <definedName name="_xlnm.Print_Titles" localSheetId="21">'Feb''23'!$1:$5</definedName>
    <definedName name="_xlnm.Print_Titles" localSheetId="7">'Jan''22'!$1:$5</definedName>
    <definedName name="_xlnm.Print_Titles" localSheetId="24">'Jan''23'!$1:$5</definedName>
    <definedName name="_xlnm.Print_Titles" localSheetId="13">'Jul''22'!$1:$5</definedName>
    <definedName name="_xlnm.Print_Titles" localSheetId="12">'Jun''22'!$1:$5</definedName>
    <definedName name="_xlnm.Print_Titles" localSheetId="9">'Mar''22'!$1:$5</definedName>
    <definedName name="_xlnm.Print_Titles" localSheetId="20">'Mar''23'!$1:$5</definedName>
    <definedName name="_xlnm.Print_Titles" localSheetId="22">'May''23'!$1:$5</definedName>
    <definedName name="_xlnm.Print_Titles" localSheetId="11">'Mei''22'!$1:$5</definedName>
    <definedName name="_xlnm.Print_Titles" localSheetId="17">'Nov''22'!$1:$5</definedName>
    <definedName name="_xlnm.Print_Titles" localSheetId="16">'Okt''22'!$1:$5</definedName>
    <definedName name="_xlnm.Print_Titles" localSheetId="15">'Sep''22'!$1:$5</definedName>
    <definedName name="_xlnm.Print_Titles" localSheetId="1">Summary!$1:$5</definedName>
    <definedName name="salah2">#N/A</definedName>
    <definedName name="salah3">#N/A</definedName>
    <definedName name="ssss">#N/A</definedName>
    <definedName name="ssssss" localSheetId="10">#REF!</definedName>
    <definedName name="ssssss" localSheetId="23">#REF!</definedName>
    <definedName name="ssssss" localSheetId="14">#REF!</definedName>
    <definedName name="ssssss" localSheetId="18">#REF!</definedName>
    <definedName name="ssssss" localSheetId="19">#REF!</definedName>
    <definedName name="ssssss" localSheetId="8">#REF!</definedName>
    <definedName name="ssssss" localSheetId="21">#REF!</definedName>
    <definedName name="ssssss" localSheetId="7">#REF!</definedName>
    <definedName name="ssssss" localSheetId="24">#REF!</definedName>
    <definedName name="ssssss" localSheetId="13">#REF!</definedName>
    <definedName name="ssssss" localSheetId="12">#REF!</definedName>
    <definedName name="ssssss" localSheetId="6">#REF!</definedName>
    <definedName name="ssssss" localSheetId="9">#REF!</definedName>
    <definedName name="ssssss" localSheetId="20">#REF!</definedName>
    <definedName name="ssssss" localSheetId="22">#REF!</definedName>
    <definedName name="ssssss" localSheetId="11">#REF!</definedName>
    <definedName name="ssssss" localSheetId="17">#REF!</definedName>
    <definedName name="ssssss" localSheetId="16">#REF!</definedName>
    <definedName name="ssssss" localSheetId="15">#REF!</definedName>
    <definedName name="ssssss">#REF!</definedName>
    <definedName name="sssssss">#N/A</definedName>
    <definedName name="test1">#N/A</definedName>
    <definedName name="test10">#N/A</definedName>
    <definedName name="test3">#N/A</definedName>
    <definedName name="testy">#N/A</definedName>
    <definedName name="잉2" localSheetId="10">#REF!</definedName>
    <definedName name="잉2" localSheetId="23">#REF!</definedName>
    <definedName name="잉2" localSheetId="14">#REF!</definedName>
    <definedName name="잉2" localSheetId="18">#REF!</definedName>
    <definedName name="잉2" localSheetId="19">#REF!</definedName>
    <definedName name="잉2" localSheetId="8">#REF!</definedName>
    <definedName name="잉2" localSheetId="21">#REF!</definedName>
    <definedName name="잉2" localSheetId="7">#REF!</definedName>
    <definedName name="잉2" localSheetId="24">#REF!</definedName>
    <definedName name="잉2" localSheetId="13">#REF!</definedName>
    <definedName name="잉2" localSheetId="12">#REF!</definedName>
    <definedName name="잉2" localSheetId="6">#REF!</definedName>
    <definedName name="잉2" localSheetId="9">#REF!</definedName>
    <definedName name="잉2" localSheetId="20">#REF!</definedName>
    <definedName name="잉2" localSheetId="22">#REF!</definedName>
    <definedName name="잉2" localSheetId="11">#REF!</definedName>
    <definedName name="잉2" localSheetId="17">#REF!</definedName>
    <definedName name="잉2" localSheetId="16">#REF!</definedName>
    <definedName name="잉2" localSheetId="15">#REF!</definedName>
    <definedName name="잉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9" l="1"/>
  <c r="B21" i="9"/>
  <c r="B45" i="4"/>
  <c r="B37" i="4"/>
  <c r="B13" i="4"/>
  <c r="B131" i="7"/>
  <c r="B89" i="7"/>
  <c r="B17" i="7"/>
  <c r="N75" i="70"/>
  <c r="L75" i="70"/>
  <c r="K75" i="70"/>
  <c r="C75" i="70"/>
  <c r="N74" i="70"/>
  <c r="L74" i="70"/>
  <c r="K74" i="70"/>
  <c r="C74" i="70"/>
  <c r="N73" i="70"/>
  <c r="L73" i="70"/>
  <c r="K73" i="70"/>
  <c r="C73" i="70"/>
  <c r="O72" i="70"/>
  <c r="N72" i="70"/>
  <c r="L72" i="70"/>
  <c r="K72" i="70"/>
  <c r="C72" i="70"/>
  <c r="O71" i="70"/>
  <c r="N71" i="70"/>
  <c r="L71" i="70"/>
  <c r="K71" i="70"/>
  <c r="C71" i="70"/>
  <c r="O70" i="70"/>
  <c r="N70" i="70"/>
  <c r="L70" i="70"/>
  <c r="K70" i="70"/>
  <c r="C70" i="70"/>
  <c r="O69" i="70"/>
  <c r="N69" i="70"/>
  <c r="L69" i="70"/>
  <c r="K69" i="70"/>
  <c r="C69" i="70"/>
  <c r="N37" i="70"/>
  <c r="L37" i="70"/>
  <c r="K37" i="70"/>
  <c r="C37" i="70"/>
  <c r="N36" i="70"/>
  <c r="L36" i="70"/>
  <c r="K36" i="70"/>
  <c r="C36" i="70"/>
  <c r="N35" i="70"/>
  <c r="L35" i="70"/>
  <c r="K35" i="70"/>
  <c r="C35" i="70"/>
  <c r="N34" i="70"/>
  <c r="L34" i="70"/>
  <c r="K34" i="70"/>
  <c r="C34" i="70"/>
  <c r="N33" i="70"/>
  <c r="L33" i="70"/>
  <c r="K33" i="70"/>
  <c r="C33" i="70"/>
  <c r="N32" i="70"/>
  <c r="L32" i="70"/>
  <c r="K32" i="70"/>
  <c r="C32" i="70"/>
  <c r="N31" i="70"/>
  <c r="L31" i="70"/>
  <c r="K31" i="70"/>
  <c r="C31" i="70"/>
  <c r="B17" i="9"/>
  <c r="B13" i="9"/>
  <c r="B7" i="9"/>
  <c r="B133" i="7"/>
  <c r="B135" i="7" s="1"/>
  <c r="B129" i="7"/>
  <c r="O42" i="70" l="1"/>
  <c r="N42" i="70"/>
  <c r="L42" i="70"/>
  <c r="K42" i="70"/>
  <c r="C42" i="70"/>
  <c r="O80" i="70"/>
  <c r="N80" i="70"/>
  <c r="L80" i="70"/>
  <c r="K80" i="70"/>
  <c r="C80" i="70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Q80" i="69"/>
  <c r="P80" i="69"/>
  <c r="O80" i="69"/>
  <c r="N80" i="69"/>
  <c r="M80" i="69"/>
  <c r="L80" i="69"/>
  <c r="K80" i="69"/>
  <c r="J80" i="69"/>
  <c r="I80" i="69"/>
  <c r="H80" i="69"/>
  <c r="G80" i="69"/>
  <c r="F80" i="69"/>
  <c r="E80" i="69"/>
  <c r="D80" i="69"/>
  <c r="C80" i="69"/>
  <c r="R80" i="69"/>
  <c r="B80" i="69"/>
  <c r="Q42" i="68"/>
  <c r="P42" i="68"/>
  <c r="O42" i="68"/>
  <c r="N42" i="68"/>
  <c r="M42" i="68"/>
  <c r="L42" i="68"/>
  <c r="K42" i="68"/>
  <c r="J42" i="68"/>
  <c r="I42" i="68"/>
  <c r="H42" i="68"/>
  <c r="G42" i="68"/>
  <c r="F42" i="68"/>
  <c r="E42" i="68"/>
  <c r="D42" i="68"/>
  <c r="C42" i="68"/>
  <c r="B42" i="68"/>
  <c r="Q80" i="68"/>
  <c r="P80" i="68"/>
  <c r="O80" i="68"/>
  <c r="N80" i="68"/>
  <c r="M80" i="68"/>
  <c r="L80" i="68"/>
  <c r="K80" i="68"/>
  <c r="J80" i="68"/>
  <c r="I80" i="68"/>
  <c r="H80" i="68"/>
  <c r="G80" i="68"/>
  <c r="F80" i="68"/>
  <c r="E80" i="68"/>
  <c r="D80" i="68"/>
  <c r="C80" i="68"/>
  <c r="B80" i="68"/>
  <c r="K24" i="6" l="1"/>
  <c r="K21" i="6"/>
  <c r="K81" i="70" l="1"/>
  <c r="L43" i="70"/>
  <c r="R79" i="70"/>
  <c r="R78" i="70"/>
  <c r="R77" i="70"/>
  <c r="L81" i="70"/>
  <c r="R48" i="70"/>
  <c r="R10" i="70" s="1"/>
  <c r="R41" i="70"/>
  <c r="R40" i="70"/>
  <c r="A11" i="70"/>
  <c r="A12" i="70" s="1"/>
  <c r="O81" i="70" l="1"/>
  <c r="J60" i="6"/>
  <c r="N81" i="70"/>
  <c r="O60" i="6"/>
  <c r="O43" i="70"/>
  <c r="J39" i="6"/>
  <c r="N43" i="70"/>
  <c r="O39" i="6"/>
  <c r="K43" i="70"/>
  <c r="R39" i="70"/>
  <c r="A50" i="70"/>
  <c r="A13" i="70"/>
  <c r="A49" i="70"/>
  <c r="R76" i="70"/>
  <c r="R38" i="70" s="1"/>
  <c r="D133" i="6"/>
  <c r="I111" i="8"/>
  <c r="I112" i="8" s="1"/>
  <c r="H111" i="8"/>
  <c r="H112" i="8" s="1"/>
  <c r="G111" i="8"/>
  <c r="G112" i="8" s="1"/>
  <c r="F111" i="8"/>
  <c r="F112" i="8" s="1"/>
  <c r="E111" i="8"/>
  <c r="E112" i="8" s="1"/>
  <c r="K111" i="8"/>
  <c r="K112" i="8" s="1"/>
  <c r="C43" i="70" l="1"/>
  <c r="C39" i="6"/>
  <c r="A14" i="70"/>
  <c r="A51" i="70"/>
  <c r="R56" i="69"/>
  <c r="R55" i="69"/>
  <c r="R54" i="69"/>
  <c r="R53" i="69"/>
  <c r="R52" i="69"/>
  <c r="R51" i="69"/>
  <c r="R50" i="69"/>
  <c r="A52" i="70" l="1"/>
  <c r="A15" i="70"/>
  <c r="L122" i="8"/>
  <c r="L121" i="8"/>
  <c r="A16" i="70" l="1"/>
  <c r="A53" i="70"/>
  <c r="R34" i="6"/>
  <c r="A54" i="70" l="1"/>
  <c r="A17" i="70"/>
  <c r="J111" i="8"/>
  <c r="J112" i="8" s="1"/>
  <c r="L100" i="8"/>
  <c r="M99" i="8" s="1"/>
  <c r="L99" i="8"/>
  <c r="M100" i="8" s="1"/>
  <c r="A18" i="70" l="1"/>
  <c r="A55" i="70"/>
  <c r="C133" i="6"/>
  <c r="B133" i="6"/>
  <c r="A56" i="70" l="1"/>
  <c r="A19" i="70"/>
  <c r="A20" i="70" l="1"/>
  <c r="A57" i="70"/>
  <c r="K157" i="7"/>
  <c r="J157" i="7"/>
  <c r="I157" i="7"/>
  <c r="H157" i="7"/>
  <c r="G157" i="7"/>
  <c r="F157" i="7"/>
  <c r="E157" i="7"/>
  <c r="E197" i="7" s="1"/>
  <c r="I69" i="70" s="1"/>
  <c r="L156" i="7"/>
  <c r="M155" i="7" s="1"/>
  <c r="L155" i="7"/>
  <c r="M156" i="7" s="1"/>
  <c r="L154" i="7"/>
  <c r="M153" i="7" s="1"/>
  <c r="L153" i="7"/>
  <c r="M154" i="7" s="1"/>
  <c r="L152" i="7"/>
  <c r="M151" i="7" s="1"/>
  <c r="L151" i="7"/>
  <c r="M152" i="7" s="1"/>
  <c r="L150" i="7"/>
  <c r="M149" i="7" s="1"/>
  <c r="L149" i="7"/>
  <c r="M150" i="7" s="1"/>
  <c r="L148" i="7"/>
  <c r="M147" i="7" s="1"/>
  <c r="L147" i="7"/>
  <c r="M148" i="7" s="1"/>
  <c r="L146" i="7"/>
  <c r="M145" i="7" s="1"/>
  <c r="L145" i="7"/>
  <c r="L144" i="7"/>
  <c r="M143" i="7" s="1"/>
  <c r="L143" i="7"/>
  <c r="L142" i="7"/>
  <c r="M141" i="7" s="1"/>
  <c r="L141" i="7"/>
  <c r="A58" i="70" l="1"/>
  <c r="A21" i="70"/>
  <c r="M146" i="7"/>
  <c r="D136" i="6" s="1"/>
  <c r="D135" i="6"/>
  <c r="I158" i="7"/>
  <c r="I206" i="7" s="1"/>
  <c r="I35" i="70" s="1"/>
  <c r="I197" i="7"/>
  <c r="I73" i="70" s="1"/>
  <c r="F158" i="7"/>
  <c r="F206" i="7" s="1"/>
  <c r="I32" i="70" s="1"/>
  <c r="F197" i="7"/>
  <c r="I70" i="70" s="1"/>
  <c r="H158" i="7"/>
  <c r="H206" i="7" s="1"/>
  <c r="I34" i="70" s="1"/>
  <c r="H197" i="7"/>
  <c r="I72" i="70" s="1"/>
  <c r="G158" i="7"/>
  <c r="G206" i="7" s="1"/>
  <c r="I33" i="70" s="1"/>
  <c r="G197" i="7"/>
  <c r="I71" i="70" s="1"/>
  <c r="K158" i="7"/>
  <c r="K206" i="7" s="1"/>
  <c r="I37" i="70" s="1"/>
  <c r="K197" i="7"/>
  <c r="I75" i="70" s="1"/>
  <c r="J158" i="7"/>
  <c r="J206" i="7" s="1"/>
  <c r="I36" i="70" s="1"/>
  <c r="J197" i="7"/>
  <c r="I74" i="70" s="1"/>
  <c r="M144" i="7"/>
  <c r="C136" i="6" s="1"/>
  <c r="C135" i="6"/>
  <c r="M142" i="7"/>
  <c r="B136" i="6" s="1"/>
  <c r="B135" i="6"/>
  <c r="L158" i="7"/>
  <c r="L157" i="7"/>
  <c r="O135" i="6" s="1"/>
  <c r="G18" i="6" s="1"/>
  <c r="I18" i="6" s="1"/>
  <c r="E158" i="7"/>
  <c r="I80" i="70" l="1"/>
  <c r="I81" i="70" s="1"/>
  <c r="A22" i="70"/>
  <c r="A59" i="70"/>
  <c r="M157" i="7"/>
  <c r="E206" i="7"/>
  <c r="I31" i="70" s="1"/>
  <c r="I42" i="70" s="1"/>
  <c r="I38" i="6"/>
  <c r="M158" i="7"/>
  <c r="P136" i="6" s="1"/>
  <c r="H18" i="6" s="1"/>
  <c r="J18" i="6" s="1"/>
  <c r="I43" i="70" l="1"/>
  <c r="A60" i="70"/>
  <c r="A23" i="70"/>
  <c r="I81" i="69"/>
  <c r="I43" i="69"/>
  <c r="I39" i="6" l="1"/>
  <c r="A24" i="70"/>
  <c r="A61" i="70"/>
  <c r="R48" i="69"/>
  <c r="R10" i="69" s="1"/>
  <c r="A11" i="69"/>
  <c r="A49" i="69" s="1"/>
  <c r="A62" i="70" l="1"/>
  <c r="A25" i="70"/>
  <c r="A12" i="69"/>
  <c r="B9" i="9"/>
  <c r="B11" i="9" s="1"/>
  <c r="A26" i="70" l="1"/>
  <c r="A63" i="70"/>
  <c r="A13" i="69"/>
  <c r="A50" i="69"/>
  <c r="K20" i="6"/>
  <c r="A64" i="70" l="1"/>
  <c r="A27" i="70"/>
  <c r="A51" i="69"/>
  <c r="A14" i="69"/>
  <c r="Q48" i="68"/>
  <c r="A11" i="68"/>
  <c r="A12" i="68" s="1"/>
  <c r="Q10" i="68"/>
  <c r="A28" i="70" l="1"/>
  <c r="A65" i="70"/>
  <c r="A52" i="69"/>
  <c r="A15" i="69"/>
  <c r="J81" i="68"/>
  <c r="J43" i="68"/>
  <c r="A50" i="68"/>
  <c r="A13" i="68"/>
  <c r="A49" i="68"/>
  <c r="A66" i="70" l="1"/>
  <c r="A29" i="70"/>
  <c r="A53" i="69"/>
  <c r="A16" i="69"/>
  <c r="K81" i="68"/>
  <c r="K43" i="68"/>
  <c r="A14" i="68"/>
  <c r="A51" i="68"/>
  <c r="Q16" i="67"/>
  <c r="A30" i="70" l="1"/>
  <c r="A67" i="70"/>
  <c r="A17" i="69"/>
  <c r="A54" i="69"/>
  <c r="A15" i="68"/>
  <c r="A52" i="68"/>
  <c r="Q79" i="67"/>
  <c r="Q78" i="67"/>
  <c r="Q77" i="67"/>
  <c r="Q49" i="67"/>
  <c r="Q48" i="67"/>
  <c r="Q10" i="67" s="1"/>
  <c r="Q41" i="67"/>
  <c r="Q40" i="67"/>
  <c r="Q39" i="67"/>
  <c r="Q22" i="67"/>
  <c r="A12" i="67"/>
  <c r="A13" i="67" s="1"/>
  <c r="A11" i="67"/>
  <c r="A49" i="67" s="1"/>
  <c r="A68" i="70" l="1"/>
  <c r="A31" i="70"/>
  <c r="A55" i="69"/>
  <c r="A18" i="69"/>
  <c r="A16" i="68"/>
  <c r="A53" i="68"/>
  <c r="A51" i="67"/>
  <c r="A14" i="67"/>
  <c r="A50" i="67"/>
  <c r="N183" i="6"/>
  <c r="M183" i="6"/>
  <c r="L183" i="6"/>
  <c r="K183" i="6"/>
  <c r="J183" i="6"/>
  <c r="I183" i="6"/>
  <c r="H183" i="6"/>
  <c r="G183" i="6"/>
  <c r="F183" i="6"/>
  <c r="E183" i="6"/>
  <c r="D183" i="6"/>
  <c r="C183" i="6"/>
  <c r="B183" i="6"/>
  <c r="N178" i="6"/>
  <c r="M178" i="6"/>
  <c r="L178" i="6"/>
  <c r="K178" i="6"/>
  <c r="J178" i="6"/>
  <c r="I178" i="6"/>
  <c r="G178" i="6"/>
  <c r="F178" i="6"/>
  <c r="E178" i="6"/>
  <c r="D178" i="6"/>
  <c r="C178" i="6"/>
  <c r="B178" i="6"/>
  <c r="K143" i="6"/>
  <c r="J143" i="6"/>
  <c r="I143" i="6"/>
  <c r="H143" i="6"/>
  <c r="G143" i="6"/>
  <c r="F143" i="6"/>
  <c r="E143" i="6"/>
  <c r="D143" i="6"/>
  <c r="C143" i="6"/>
  <c r="B143" i="6"/>
  <c r="N138" i="6"/>
  <c r="M138" i="6"/>
  <c r="L138" i="6"/>
  <c r="K138" i="6"/>
  <c r="J138" i="6"/>
  <c r="I138" i="6"/>
  <c r="H138" i="6"/>
  <c r="G138" i="6"/>
  <c r="F138" i="6"/>
  <c r="E138" i="6"/>
  <c r="D138" i="6"/>
  <c r="D127" i="6"/>
  <c r="G109" i="6"/>
  <c r="F109" i="6"/>
  <c r="E109" i="6"/>
  <c r="A32" i="70" l="1"/>
  <c r="A69" i="70"/>
  <c r="A19" i="69"/>
  <c r="A56" i="69"/>
  <c r="A54" i="68"/>
  <c r="A17" i="68"/>
  <c r="A15" i="67"/>
  <c r="A52" i="67"/>
  <c r="M92" i="6"/>
  <c r="L92" i="6"/>
  <c r="I166" i="6"/>
  <c r="H166" i="6"/>
  <c r="G166" i="6"/>
  <c r="F166" i="6"/>
  <c r="E166" i="6"/>
  <c r="A70" i="70" l="1"/>
  <c r="A33" i="70"/>
  <c r="A57" i="69"/>
  <c r="A20" i="69"/>
  <c r="A18" i="68"/>
  <c r="A55" i="68"/>
  <c r="A53" i="67"/>
  <c r="A16" i="67"/>
  <c r="C127" i="6"/>
  <c r="B127" i="6"/>
  <c r="A71" i="70" l="1"/>
  <c r="A34" i="70"/>
  <c r="A58" i="69"/>
  <c r="A21" i="69"/>
  <c r="A19" i="68"/>
  <c r="A56" i="68"/>
  <c r="A17" i="67"/>
  <c r="A54" i="67"/>
  <c r="K115" i="6"/>
  <c r="J115" i="6"/>
  <c r="I115" i="6"/>
  <c r="H115" i="6"/>
  <c r="G115" i="6"/>
  <c r="F115" i="6"/>
  <c r="E115" i="6"/>
  <c r="K175" i="7"/>
  <c r="J175" i="7"/>
  <c r="I175" i="7"/>
  <c r="H175" i="7"/>
  <c r="G175" i="7"/>
  <c r="F175" i="7"/>
  <c r="E175" i="7"/>
  <c r="L174" i="7"/>
  <c r="M173" i="7" s="1"/>
  <c r="L173" i="7"/>
  <c r="M174" i="7" s="1"/>
  <c r="L172" i="7"/>
  <c r="M171" i="7" s="1"/>
  <c r="L171" i="7"/>
  <c r="M172" i="7" s="1"/>
  <c r="L170" i="7"/>
  <c r="M169" i="7" s="1"/>
  <c r="L169" i="7"/>
  <c r="M170" i="7" s="1"/>
  <c r="L168" i="7"/>
  <c r="M167" i="7" s="1"/>
  <c r="L167" i="7"/>
  <c r="M168" i="7" s="1"/>
  <c r="L166" i="7"/>
  <c r="M165" i="7" s="1"/>
  <c r="L165" i="7"/>
  <c r="M166" i="7" s="1"/>
  <c r="L164" i="7"/>
  <c r="M163" i="7" s="1"/>
  <c r="L163" i="7"/>
  <c r="L162" i="7"/>
  <c r="M161" i="7" s="1"/>
  <c r="L161" i="7"/>
  <c r="L160" i="7"/>
  <c r="M159" i="7" s="1"/>
  <c r="L159" i="7"/>
  <c r="A72" i="70" l="1"/>
  <c r="A35" i="70"/>
  <c r="E176" i="7"/>
  <c r="E205" i="7" s="1"/>
  <c r="H31" i="70" s="1"/>
  <c r="I176" i="7"/>
  <c r="I205" i="7" s="1"/>
  <c r="H35" i="70" s="1"/>
  <c r="F176" i="7"/>
  <c r="F205" i="7" s="1"/>
  <c r="H32" i="70" s="1"/>
  <c r="J176" i="7"/>
  <c r="J205" i="7" s="1"/>
  <c r="H36" i="70" s="1"/>
  <c r="G176" i="7"/>
  <c r="G205" i="7" s="1"/>
  <c r="H33" i="70" s="1"/>
  <c r="K176" i="7"/>
  <c r="K205" i="7" s="1"/>
  <c r="H37" i="70" s="1"/>
  <c r="H176" i="7"/>
  <c r="H205" i="7" s="1"/>
  <c r="H34" i="70" s="1"/>
  <c r="A59" i="69"/>
  <c r="A22" i="69"/>
  <c r="A20" i="68"/>
  <c r="A57" i="68"/>
  <c r="A55" i="67"/>
  <c r="A18" i="67"/>
  <c r="M164" i="7"/>
  <c r="D130" i="6" s="1"/>
  <c r="D129" i="6"/>
  <c r="M160" i="7"/>
  <c r="B130" i="6" s="1"/>
  <c r="B129" i="6"/>
  <c r="M162" i="7"/>
  <c r="C130" i="6" s="1"/>
  <c r="C129" i="6"/>
  <c r="E196" i="7"/>
  <c r="H69" i="70" s="1"/>
  <c r="I196" i="7"/>
  <c r="H73" i="70" s="1"/>
  <c r="F196" i="7"/>
  <c r="H70" i="70" s="1"/>
  <c r="J196" i="7"/>
  <c r="H74" i="70" s="1"/>
  <c r="G196" i="7"/>
  <c r="H71" i="70" s="1"/>
  <c r="K196" i="7"/>
  <c r="H75" i="70" s="1"/>
  <c r="H196" i="7"/>
  <c r="H72" i="70" s="1"/>
  <c r="L175" i="7"/>
  <c r="O129" i="6" s="1"/>
  <c r="G17" i="6" s="1"/>
  <c r="L176" i="7"/>
  <c r="H42" i="70" l="1"/>
  <c r="H39" i="6" s="1"/>
  <c r="H80" i="70"/>
  <c r="A36" i="70"/>
  <c r="A73" i="70"/>
  <c r="R62" i="69"/>
  <c r="H41" i="66"/>
  <c r="H40" i="66"/>
  <c r="M175" i="7"/>
  <c r="H38" i="6"/>
  <c r="A23" i="69"/>
  <c r="A60" i="69"/>
  <c r="A58" i="68"/>
  <c r="A21" i="68"/>
  <c r="H79" i="66"/>
  <c r="H78" i="66"/>
  <c r="H80" i="67"/>
  <c r="H42" i="67"/>
  <c r="A19" i="67"/>
  <c r="A56" i="67"/>
  <c r="M176" i="7"/>
  <c r="P130" i="6" s="1"/>
  <c r="H17" i="6" s="1"/>
  <c r="H43" i="70" l="1"/>
  <c r="H81" i="70"/>
  <c r="H60" i="6"/>
  <c r="A74" i="70"/>
  <c r="A37" i="70"/>
  <c r="H42" i="66"/>
  <c r="H43" i="66" s="1"/>
  <c r="H81" i="69"/>
  <c r="H59" i="6"/>
  <c r="H43" i="69"/>
  <c r="A61" i="69"/>
  <c r="A24" i="69"/>
  <c r="H80" i="66"/>
  <c r="H81" i="66" s="1"/>
  <c r="H81" i="68"/>
  <c r="H43" i="68"/>
  <c r="A59" i="68"/>
  <c r="A22" i="68"/>
  <c r="H43" i="67"/>
  <c r="H81" i="67"/>
  <c r="A57" i="67"/>
  <c r="A20" i="67"/>
  <c r="J17" i="6"/>
  <c r="J92" i="6"/>
  <c r="K92" i="6"/>
  <c r="J161" i="6"/>
  <c r="K161" i="6"/>
  <c r="A75" i="70" l="1"/>
  <c r="A38" i="70"/>
  <c r="A62" i="69"/>
  <c r="A25" i="69"/>
  <c r="A23" i="68"/>
  <c r="A60" i="68"/>
  <c r="A21" i="67"/>
  <c r="A58" i="67"/>
  <c r="H138" i="8"/>
  <c r="M72" i="70" s="1"/>
  <c r="L110" i="8"/>
  <c r="M109" i="8" s="1"/>
  <c r="L109" i="8"/>
  <c r="M110" i="8" s="1"/>
  <c r="L108" i="8"/>
  <c r="M107" i="8" s="1"/>
  <c r="L107" i="8"/>
  <c r="L106" i="8"/>
  <c r="M105" i="8" s="1"/>
  <c r="L105" i="8"/>
  <c r="L104" i="8"/>
  <c r="M103" i="8" s="1"/>
  <c r="L103" i="8"/>
  <c r="L102" i="8"/>
  <c r="M101" i="8" s="1"/>
  <c r="L101" i="8"/>
  <c r="L98" i="8"/>
  <c r="M97" i="8" s="1"/>
  <c r="L97" i="8"/>
  <c r="Q77" i="66"/>
  <c r="Q39" i="66" s="1"/>
  <c r="Q76" i="66"/>
  <c r="Q75" i="66"/>
  <c r="Q37" i="66" s="1"/>
  <c r="Q74" i="66"/>
  <c r="Q73" i="66"/>
  <c r="Q35" i="66" s="1"/>
  <c r="Q72" i="66"/>
  <c r="Q71" i="66"/>
  <c r="Q33" i="66" s="1"/>
  <c r="Q48" i="66"/>
  <c r="Q10" i="66" s="1"/>
  <c r="Q38" i="66"/>
  <c r="Q34" i="66"/>
  <c r="A11" i="66"/>
  <c r="A49" i="66" s="1"/>
  <c r="L80" i="65"/>
  <c r="K51" i="9"/>
  <c r="K52" i="9" s="1"/>
  <c r="K57" i="9" s="1"/>
  <c r="P37" i="70" s="1"/>
  <c r="J51" i="9"/>
  <c r="J52" i="9" s="1"/>
  <c r="I51" i="9"/>
  <c r="I52" i="9" s="1"/>
  <c r="H51" i="9"/>
  <c r="H56" i="9" s="1"/>
  <c r="P72" i="70" s="1"/>
  <c r="G51" i="9"/>
  <c r="G52" i="9" s="1"/>
  <c r="F51" i="9"/>
  <c r="F52" i="9" s="1"/>
  <c r="E51" i="9"/>
  <c r="E52" i="9" s="1"/>
  <c r="E57" i="9" s="1"/>
  <c r="P31" i="70" s="1"/>
  <c r="L12" i="9"/>
  <c r="M11" i="9" s="1"/>
  <c r="L11" i="9"/>
  <c r="C80" i="65"/>
  <c r="A78" i="65"/>
  <c r="A77" i="65"/>
  <c r="A76" i="65"/>
  <c r="A75" i="65"/>
  <c r="A74" i="65"/>
  <c r="A73" i="65"/>
  <c r="A72" i="65"/>
  <c r="A71" i="65"/>
  <c r="A70" i="65"/>
  <c r="A69" i="65"/>
  <c r="A68" i="65"/>
  <c r="A67" i="65"/>
  <c r="A66" i="65"/>
  <c r="A65" i="65"/>
  <c r="A64" i="65"/>
  <c r="A63" i="65"/>
  <c r="A62" i="65"/>
  <c r="A61" i="65"/>
  <c r="A60" i="65"/>
  <c r="R59" i="65"/>
  <c r="A59" i="65"/>
  <c r="R58" i="65"/>
  <c r="A58" i="65"/>
  <c r="R57" i="65"/>
  <c r="A57" i="65"/>
  <c r="R56" i="65"/>
  <c r="A56" i="65"/>
  <c r="R55" i="65"/>
  <c r="A55" i="65"/>
  <c r="R54" i="65"/>
  <c r="A54" i="65"/>
  <c r="R53" i="65"/>
  <c r="A53" i="65"/>
  <c r="R52" i="65"/>
  <c r="A52" i="65"/>
  <c r="R51" i="65"/>
  <c r="A51" i="65"/>
  <c r="R50" i="65"/>
  <c r="A50" i="65"/>
  <c r="R49" i="65"/>
  <c r="A49" i="65"/>
  <c r="R48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R21" i="65"/>
  <c r="A21" i="65"/>
  <c r="R20" i="65"/>
  <c r="A20" i="65"/>
  <c r="R19" i="65"/>
  <c r="A19" i="65"/>
  <c r="R18" i="65"/>
  <c r="A18" i="65"/>
  <c r="R17" i="65"/>
  <c r="A17" i="65"/>
  <c r="R16" i="65"/>
  <c r="A16" i="65"/>
  <c r="R15" i="65"/>
  <c r="A15" i="65"/>
  <c r="R14" i="65"/>
  <c r="A14" i="65"/>
  <c r="R13" i="65"/>
  <c r="A13" i="65"/>
  <c r="R12" i="65"/>
  <c r="A12" i="65"/>
  <c r="R11" i="65"/>
  <c r="A11" i="65"/>
  <c r="R10" i="65"/>
  <c r="R81" i="64"/>
  <c r="Q81" i="64"/>
  <c r="P81" i="64"/>
  <c r="O81" i="64"/>
  <c r="N81" i="64"/>
  <c r="M81" i="64"/>
  <c r="L81" i="64"/>
  <c r="K81" i="64"/>
  <c r="J81" i="64"/>
  <c r="I81" i="64"/>
  <c r="G81" i="64"/>
  <c r="F81" i="64"/>
  <c r="E81" i="64"/>
  <c r="D81" i="64"/>
  <c r="B81" i="64"/>
  <c r="R80" i="64"/>
  <c r="Q80" i="64"/>
  <c r="P80" i="64"/>
  <c r="O80" i="64"/>
  <c r="N80" i="64"/>
  <c r="M80" i="64"/>
  <c r="L80" i="64"/>
  <c r="K80" i="64"/>
  <c r="J80" i="64"/>
  <c r="I80" i="64"/>
  <c r="G80" i="64"/>
  <c r="F80" i="64"/>
  <c r="E80" i="64"/>
  <c r="D80" i="64"/>
  <c r="C80" i="64"/>
  <c r="B80" i="64"/>
  <c r="R79" i="64"/>
  <c r="R78" i="64"/>
  <c r="A78" i="64"/>
  <c r="R77" i="64"/>
  <c r="A77" i="64"/>
  <c r="R76" i="64"/>
  <c r="A76" i="64"/>
  <c r="R75" i="64"/>
  <c r="A75" i="64"/>
  <c r="R74" i="64"/>
  <c r="A74" i="64"/>
  <c r="R73" i="64"/>
  <c r="A73" i="64"/>
  <c r="R72" i="64"/>
  <c r="A72" i="64"/>
  <c r="R71" i="64"/>
  <c r="A71" i="64"/>
  <c r="R70" i="64"/>
  <c r="A70" i="64"/>
  <c r="R69" i="64"/>
  <c r="A69" i="64"/>
  <c r="R68" i="64"/>
  <c r="A68" i="64"/>
  <c r="R67" i="64"/>
  <c r="A67" i="64"/>
  <c r="R66" i="64"/>
  <c r="A66" i="64"/>
  <c r="R65" i="64"/>
  <c r="A65" i="64"/>
  <c r="R64" i="64"/>
  <c r="A64" i="64"/>
  <c r="R63" i="64"/>
  <c r="A63" i="64"/>
  <c r="R62" i="64"/>
  <c r="A62" i="64"/>
  <c r="R61" i="64"/>
  <c r="A61" i="64"/>
  <c r="R60" i="64"/>
  <c r="A60" i="64"/>
  <c r="R59" i="64"/>
  <c r="A59" i="64"/>
  <c r="R58" i="64"/>
  <c r="A58" i="64"/>
  <c r="R57" i="64"/>
  <c r="A57" i="64"/>
  <c r="R56" i="64"/>
  <c r="A56" i="64"/>
  <c r="R55" i="64"/>
  <c r="A55" i="64"/>
  <c r="R54" i="64"/>
  <c r="A54" i="64"/>
  <c r="R53" i="64"/>
  <c r="A53" i="64"/>
  <c r="R52" i="64"/>
  <c r="A52" i="64"/>
  <c r="R51" i="64"/>
  <c r="A51" i="64"/>
  <c r="R50" i="64"/>
  <c r="A50" i="64"/>
  <c r="R49" i="64"/>
  <c r="A49" i="64"/>
  <c r="R48" i="64"/>
  <c r="R43" i="64"/>
  <c r="Q43" i="64"/>
  <c r="P43" i="64"/>
  <c r="O43" i="64"/>
  <c r="N43" i="64"/>
  <c r="M43" i="64"/>
  <c r="L43" i="64"/>
  <c r="K43" i="64"/>
  <c r="J43" i="64"/>
  <c r="I43" i="64"/>
  <c r="G43" i="64"/>
  <c r="F43" i="64"/>
  <c r="E43" i="64"/>
  <c r="D43" i="64"/>
  <c r="C43" i="64"/>
  <c r="B43" i="64"/>
  <c r="R42" i="64"/>
  <c r="Q42" i="64"/>
  <c r="P42" i="64"/>
  <c r="O42" i="64"/>
  <c r="N42" i="64"/>
  <c r="M42" i="64"/>
  <c r="L42" i="64"/>
  <c r="K42" i="64"/>
  <c r="J42" i="64"/>
  <c r="I42" i="64"/>
  <c r="G42" i="64"/>
  <c r="F42" i="64"/>
  <c r="E42" i="64"/>
  <c r="D42" i="64"/>
  <c r="C42" i="64"/>
  <c r="B42" i="64"/>
  <c r="R41" i="64"/>
  <c r="R40" i="64"/>
  <c r="A40" i="64"/>
  <c r="R39" i="64"/>
  <c r="A39" i="64"/>
  <c r="R38" i="64"/>
  <c r="A38" i="64"/>
  <c r="R37" i="64"/>
  <c r="A37" i="64"/>
  <c r="R36" i="64"/>
  <c r="A36" i="64"/>
  <c r="R35" i="64"/>
  <c r="A35" i="64"/>
  <c r="R34" i="64"/>
  <c r="A34" i="64"/>
  <c r="R33" i="64"/>
  <c r="A33" i="64"/>
  <c r="R32" i="64"/>
  <c r="A32" i="64"/>
  <c r="R31" i="64"/>
  <c r="A31" i="64"/>
  <c r="R30" i="64"/>
  <c r="A30" i="64"/>
  <c r="R29" i="64"/>
  <c r="A29" i="64"/>
  <c r="R28" i="64"/>
  <c r="A28" i="64"/>
  <c r="R27" i="64"/>
  <c r="A27" i="64"/>
  <c r="R26" i="64"/>
  <c r="A26" i="64"/>
  <c r="R25" i="64"/>
  <c r="A25" i="64"/>
  <c r="R24" i="64"/>
  <c r="A24" i="64"/>
  <c r="R23" i="64"/>
  <c r="A23" i="64"/>
  <c r="R22" i="64"/>
  <c r="A22" i="64"/>
  <c r="R21" i="64"/>
  <c r="A21" i="64"/>
  <c r="R20" i="64"/>
  <c r="A20" i="64"/>
  <c r="R19" i="64"/>
  <c r="A19" i="64"/>
  <c r="R18" i="64"/>
  <c r="A18" i="64"/>
  <c r="R17" i="64"/>
  <c r="A17" i="64"/>
  <c r="R16" i="64"/>
  <c r="A16" i="64"/>
  <c r="R15" i="64"/>
  <c r="A15" i="64"/>
  <c r="R14" i="64"/>
  <c r="A14" i="64"/>
  <c r="R13" i="64"/>
  <c r="A13" i="64"/>
  <c r="R12" i="64"/>
  <c r="A12" i="64"/>
  <c r="R11" i="64"/>
  <c r="A11" i="64"/>
  <c r="R10" i="64"/>
  <c r="R81" i="63"/>
  <c r="Q81" i="63"/>
  <c r="P81" i="63"/>
  <c r="O81" i="63"/>
  <c r="N81" i="63"/>
  <c r="M81" i="63"/>
  <c r="L81" i="63"/>
  <c r="K81" i="63"/>
  <c r="J81" i="63"/>
  <c r="I81" i="63"/>
  <c r="G81" i="63"/>
  <c r="F81" i="63"/>
  <c r="E81" i="63"/>
  <c r="D81" i="63"/>
  <c r="B81" i="63"/>
  <c r="R80" i="63"/>
  <c r="Q80" i="63"/>
  <c r="P80" i="63"/>
  <c r="O80" i="63"/>
  <c r="N80" i="63"/>
  <c r="M80" i="63"/>
  <c r="L80" i="63"/>
  <c r="K80" i="63"/>
  <c r="J80" i="63"/>
  <c r="I80" i="63"/>
  <c r="G80" i="63"/>
  <c r="F80" i="63"/>
  <c r="E80" i="63"/>
  <c r="D80" i="63"/>
  <c r="C80" i="63"/>
  <c r="B80" i="63"/>
  <c r="R79" i="63"/>
  <c r="R78" i="63"/>
  <c r="A78" i="63"/>
  <c r="R77" i="63"/>
  <c r="A77" i="63"/>
  <c r="R76" i="63"/>
  <c r="A76" i="63"/>
  <c r="R75" i="63"/>
  <c r="A75" i="63"/>
  <c r="R74" i="63"/>
  <c r="A74" i="63"/>
  <c r="R73" i="63"/>
  <c r="A73" i="63"/>
  <c r="R72" i="63"/>
  <c r="A72" i="63"/>
  <c r="R71" i="63"/>
  <c r="A71" i="63"/>
  <c r="R70" i="63"/>
  <c r="A70" i="63"/>
  <c r="R69" i="63"/>
  <c r="A69" i="63"/>
  <c r="R68" i="63"/>
  <c r="A68" i="63"/>
  <c r="R67" i="63"/>
  <c r="A67" i="63"/>
  <c r="R66" i="63"/>
  <c r="A66" i="63"/>
  <c r="R65" i="63"/>
  <c r="A65" i="63"/>
  <c r="R64" i="63"/>
  <c r="A64" i="63"/>
  <c r="R63" i="63"/>
  <c r="A63" i="63"/>
  <c r="R62" i="63"/>
  <c r="A62" i="63"/>
  <c r="R61" i="63"/>
  <c r="A61" i="63"/>
  <c r="R60" i="63"/>
  <c r="A60" i="63"/>
  <c r="R59" i="63"/>
  <c r="A59" i="63"/>
  <c r="R58" i="63"/>
  <c r="A58" i="63"/>
  <c r="R57" i="63"/>
  <c r="A57" i="63"/>
  <c r="R56" i="63"/>
  <c r="A56" i="63"/>
  <c r="R55" i="63"/>
  <c r="A55" i="63"/>
  <c r="R54" i="63"/>
  <c r="A54" i="63"/>
  <c r="R53" i="63"/>
  <c r="A53" i="63"/>
  <c r="R52" i="63"/>
  <c r="A52" i="63"/>
  <c r="R51" i="63"/>
  <c r="A51" i="63"/>
  <c r="R50" i="63"/>
  <c r="A50" i="63"/>
  <c r="R49" i="63"/>
  <c r="A49" i="63"/>
  <c r="R48" i="63"/>
  <c r="R43" i="63"/>
  <c r="Q43" i="63"/>
  <c r="P43" i="63"/>
  <c r="O43" i="63"/>
  <c r="N43" i="63"/>
  <c r="M43" i="63"/>
  <c r="L43" i="63"/>
  <c r="K43" i="63"/>
  <c r="J43" i="63"/>
  <c r="I43" i="63"/>
  <c r="G43" i="63"/>
  <c r="F43" i="63"/>
  <c r="E43" i="63"/>
  <c r="D43" i="63"/>
  <c r="C43" i="63"/>
  <c r="B43" i="63"/>
  <c r="R42" i="63"/>
  <c r="Q42" i="63"/>
  <c r="P42" i="63"/>
  <c r="O42" i="63"/>
  <c r="N42" i="63"/>
  <c r="M42" i="63"/>
  <c r="L42" i="63"/>
  <c r="K42" i="63"/>
  <c r="J42" i="63"/>
  <c r="I42" i="63"/>
  <c r="G42" i="63"/>
  <c r="F42" i="63"/>
  <c r="E42" i="63"/>
  <c r="D42" i="63"/>
  <c r="C42" i="63"/>
  <c r="B42" i="63"/>
  <c r="R41" i="63"/>
  <c r="R40" i="63"/>
  <c r="A40" i="63"/>
  <c r="R39" i="63"/>
  <c r="A39" i="63"/>
  <c r="R38" i="63"/>
  <c r="A38" i="63"/>
  <c r="R37" i="63"/>
  <c r="A37" i="63"/>
  <c r="R36" i="63"/>
  <c r="A36" i="63"/>
  <c r="R35" i="63"/>
  <c r="A35" i="63"/>
  <c r="R34" i="63"/>
  <c r="A34" i="63"/>
  <c r="R33" i="63"/>
  <c r="A33" i="63"/>
  <c r="R32" i="63"/>
  <c r="A32" i="63"/>
  <c r="R31" i="63"/>
  <c r="A31" i="63"/>
  <c r="R30" i="63"/>
  <c r="A30" i="63"/>
  <c r="R29" i="63"/>
  <c r="A29" i="63"/>
  <c r="R28" i="63"/>
  <c r="A28" i="63"/>
  <c r="R27" i="63"/>
  <c r="A27" i="63"/>
  <c r="R26" i="63"/>
  <c r="A26" i="63"/>
  <c r="R25" i="63"/>
  <c r="A25" i="63"/>
  <c r="R24" i="63"/>
  <c r="A24" i="63"/>
  <c r="R23" i="63"/>
  <c r="A23" i="63"/>
  <c r="R22" i="63"/>
  <c r="A22" i="63"/>
  <c r="R21" i="63"/>
  <c r="A21" i="63"/>
  <c r="R20" i="63"/>
  <c r="A20" i="63"/>
  <c r="R19" i="63"/>
  <c r="A19" i="63"/>
  <c r="R18" i="63"/>
  <c r="A18" i="63"/>
  <c r="R17" i="63"/>
  <c r="A17" i="63"/>
  <c r="R16" i="63"/>
  <c r="A16" i="63"/>
  <c r="R15" i="63"/>
  <c r="A15" i="63"/>
  <c r="R14" i="63"/>
  <c r="A14" i="63"/>
  <c r="R13" i="63"/>
  <c r="A13" i="63"/>
  <c r="R12" i="63"/>
  <c r="A12" i="63"/>
  <c r="R11" i="63"/>
  <c r="A11" i="63"/>
  <c r="R10" i="63"/>
  <c r="R81" i="62"/>
  <c r="Q81" i="62"/>
  <c r="P81" i="62"/>
  <c r="O81" i="62"/>
  <c r="N81" i="62"/>
  <c r="M81" i="62"/>
  <c r="L81" i="62"/>
  <c r="K81" i="62"/>
  <c r="J81" i="62"/>
  <c r="I81" i="62"/>
  <c r="G81" i="62"/>
  <c r="F81" i="62"/>
  <c r="E81" i="62"/>
  <c r="D81" i="62"/>
  <c r="B81" i="62"/>
  <c r="R80" i="62"/>
  <c r="Q80" i="62"/>
  <c r="P80" i="62"/>
  <c r="O80" i="62"/>
  <c r="N80" i="62"/>
  <c r="M80" i="62"/>
  <c r="L80" i="62"/>
  <c r="K80" i="62"/>
  <c r="J80" i="62"/>
  <c r="I80" i="62"/>
  <c r="G80" i="62"/>
  <c r="F80" i="62"/>
  <c r="E80" i="62"/>
  <c r="D80" i="62"/>
  <c r="C80" i="62"/>
  <c r="B80" i="62"/>
  <c r="R79" i="62"/>
  <c r="R78" i="62"/>
  <c r="A78" i="62"/>
  <c r="R77" i="62"/>
  <c r="A77" i="62"/>
  <c r="R76" i="62"/>
  <c r="A76" i="62"/>
  <c r="R75" i="62"/>
  <c r="A75" i="62"/>
  <c r="R74" i="62"/>
  <c r="A74" i="62"/>
  <c r="R73" i="62"/>
  <c r="A73" i="62"/>
  <c r="R72" i="62"/>
  <c r="A72" i="62"/>
  <c r="R71" i="62"/>
  <c r="A71" i="62"/>
  <c r="R70" i="62"/>
  <c r="A70" i="62"/>
  <c r="R69" i="62"/>
  <c r="A69" i="62"/>
  <c r="R68" i="62"/>
  <c r="A68" i="62"/>
  <c r="R67" i="62"/>
  <c r="A67" i="62"/>
  <c r="R66" i="62"/>
  <c r="A66" i="62"/>
  <c r="R65" i="62"/>
  <c r="A65" i="62"/>
  <c r="R64" i="62"/>
  <c r="A64" i="62"/>
  <c r="R63" i="62"/>
  <c r="A63" i="62"/>
  <c r="R62" i="62"/>
  <c r="A62" i="62"/>
  <c r="R61" i="62"/>
  <c r="A61" i="62"/>
  <c r="R60" i="62"/>
  <c r="A60" i="62"/>
  <c r="R59" i="62"/>
  <c r="A59" i="62"/>
  <c r="R58" i="62"/>
  <c r="A58" i="62"/>
  <c r="R57" i="62"/>
  <c r="A57" i="62"/>
  <c r="R56" i="62"/>
  <c r="A56" i="62"/>
  <c r="R55" i="62"/>
  <c r="A55" i="62"/>
  <c r="R54" i="62"/>
  <c r="A54" i="62"/>
  <c r="R53" i="62"/>
  <c r="A53" i="62"/>
  <c r="R52" i="62"/>
  <c r="A52" i="62"/>
  <c r="R51" i="62"/>
  <c r="A51" i="62"/>
  <c r="R50" i="62"/>
  <c r="A50" i="62"/>
  <c r="R49" i="62"/>
  <c r="A49" i="62"/>
  <c r="R48" i="62"/>
  <c r="R43" i="62"/>
  <c r="Q43" i="62"/>
  <c r="P43" i="62"/>
  <c r="O43" i="62"/>
  <c r="N43" i="62"/>
  <c r="M43" i="62"/>
  <c r="L43" i="62"/>
  <c r="K43" i="62"/>
  <c r="J43" i="62"/>
  <c r="I43" i="62"/>
  <c r="G43" i="62"/>
  <c r="F43" i="62"/>
  <c r="E43" i="62"/>
  <c r="D43" i="62"/>
  <c r="C43" i="62"/>
  <c r="B43" i="62"/>
  <c r="R42" i="62"/>
  <c r="Q42" i="62"/>
  <c r="P42" i="62"/>
  <c r="O42" i="62"/>
  <c r="N42" i="62"/>
  <c r="M42" i="62"/>
  <c r="L42" i="62"/>
  <c r="K42" i="62"/>
  <c r="J42" i="62"/>
  <c r="I42" i="62"/>
  <c r="G42" i="62"/>
  <c r="F42" i="62"/>
  <c r="E42" i="62"/>
  <c r="D42" i="62"/>
  <c r="C42" i="62"/>
  <c r="B42" i="62"/>
  <c r="R41" i="62"/>
  <c r="R40" i="62"/>
  <c r="A40" i="62"/>
  <c r="R39" i="62"/>
  <c r="A39" i="62"/>
  <c r="R38" i="62"/>
  <c r="A38" i="62"/>
  <c r="R37" i="62"/>
  <c r="A37" i="62"/>
  <c r="R36" i="62"/>
  <c r="A36" i="62"/>
  <c r="R35" i="62"/>
  <c r="A35" i="62"/>
  <c r="R34" i="62"/>
  <c r="A34" i="62"/>
  <c r="R33" i="62"/>
  <c r="A33" i="62"/>
  <c r="R32" i="62"/>
  <c r="A32" i="62"/>
  <c r="R31" i="62"/>
  <c r="A31" i="62"/>
  <c r="R30" i="62"/>
  <c r="A30" i="62"/>
  <c r="R29" i="62"/>
  <c r="A29" i="62"/>
  <c r="R28" i="62"/>
  <c r="A28" i="62"/>
  <c r="R27" i="62"/>
  <c r="A27" i="62"/>
  <c r="R26" i="62"/>
  <c r="A26" i="62"/>
  <c r="R25" i="62"/>
  <c r="A25" i="62"/>
  <c r="R24" i="62"/>
  <c r="A24" i="62"/>
  <c r="R23" i="62"/>
  <c r="A23" i="62"/>
  <c r="R22" i="62"/>
  <c r="A22" i="62"/>
  <c r="R21" i="62"/>
  <c r="A21" i="62"/>
  <c r="R20" i="62"/>
  <c r="A20" i="62"/>
  <c r="R19" i="62"/>
  <c r="A19" i="62"/>
  <c r="R18" i="62"/>
  <c r="A18" i="62"/>
  <c r="R17" i="62"/>
  <c r="A17" i="62"/>
  <c r="R16" i="62"/>
  <c r="A16" i="62"/>
  <c r="R15" i="62"/>
  <c r="A15" i="62"/>
  <c r="R14" i="62"/>
  <c r="A14" i="62"/>
  <c r="R13" i="62"/>
  <c r="A13" i="62"/>
  <c r="R12" i="62"/>
  <c r="A12" i="62"/>
  <c r="R11" i="62"/>
  <c r="A11" i="62"/>
  <c r="R10" i="62"/>
  <c r="R81" i="60"/>
  <c r="Q81" i="60"/>
  <c r="P81" i="60"/>
  <c r="O81" i="60"/>
  <c r="N81" i="60"/>
  <c r="M81" i="60"/>
  <c r="L81" i="60"/>
  <c r="K81" i="60"/>
  <c r="J81" i="60"/>
  <c r="I81" i="60"/>
  <c r="G81" i="60"/>
  <c r="F81" i="60"/>
  <c r="E81" i="60"/>
  <c r="D81" i="60"/>
  <c r="B81" i="60"/>
  <c r="R80" i="60"/>
  <c r="Q80" i="60"/>
  <c r="P80" i="60"/>
  <c r="O80" i="60"/>
  <c r="N80" i="60"/>
  <c r="M80" i="60"/>
  <c r="L80" i="60"/>
  <c r="K80" i="60"/>
  <c r="J80" i="60"/>
  <c r="I80" i="60"/>
  <c r="G80" i="60"/>
  <c r="F80" i="60"/>
  <c r="E80" i="60"/>
  <c r="D80" i="60"/>
  <c r="C80" i="60"/>
  <c r="B80" i="60"/>
  <c r="R79" i="60"/>
  <c r="R78" i="60"/>
  <c r="A78" i="60"/>
  <c r="R77" i="60"/>
  <c r="A77" i="60"/>
  <c r="R76" i="60"/>
  <c r="A76" i="60"/>
  <c r="R75" i="60"/>
  <c r="A75" i="60"/>
  <c r="R74" i="60"/>
  <c r="A74" i="60"/>
  <c r="R73" i="60"/>
  <c r="A73" i="60"/>
  <c r="R72" i="60"/>
  <c r="A72" i="60"/>
  <c r="R71" i="60"/>
  <c r="A71" i="60"/>
  <c r="R70" i="60"/>
  <c r="A70" i="60"/>
  <c r="R69" i="60"/>
  <c r="A69" i="60"/>
  <c r="R68" i="60"/>
  <c r="A68" i="60"/>
  <c r="R67" i="60"/>
  <c r="A67" i="60"/>
  <c r="R66" i="60"/>
  <c r="A66" i="60"/>
  <c r="R65" i="60"/>
  <c r="A65" i="60"/>
  <c r="R64" i="60"/>
  <c r="A64" i="60"/>
  <c r="R63" i="60"/>
  <c r="A63" i="60"/>
  <c r="R62" i="60"/>
  <c r="A62" i="60"/>
  <c r="R61" i="60"/>
  <c r="A61" i="60"/>
  <c r="R60" i="60"/>
  <c r="A60" i="60"/>
  <c r="R59" i="60"/>
  <c r="A59" i="60"/>
  <c r="R58" i="60"/>
  <c r="A58" i="60"/>
  <c r="R57" i="60"/>
  <c r="A57" i="60"/>
  <c r="R56" i="60"/>
  <c r="A56" i="60"/>
  <c r="R55" i="60"/>
  <c r="A55" i="60"/>
  <c r="R54" i="60"/>
  <c r="A54" i="60"/>
  <c r="R53" i="60"/>
  <c r="A53" i="60"/>
  <c r="R52" i="60"/>
  <c r="A52" i="60"/>
  <c r="R51" i="60"/>
  <c r="A51" i="60"/>
  <c r="R50" i="60"/>
  <c r="A50" i="60"/>
  <c r="R49" i="60"/>
  <c r="A49" i="60"/>
  <c r="R48" i="60"/>
  <c r="R43" i="60"/>
  <c r="Q43" i="60"/>
  <c r="P43" i="60"/>
  <c r="O43" i="60"/>
  <c r="N43" i="60"/>
  <c r="M43" i="60"/>
  <c r="L43" i="60"/>
  <c r="K43" i="60"/>
  <c r="J43" i="60"/>
  <c r="I43" i="60"/>
  <c r="G43" i="60"/>
  <c r="F43" i="60"/>
  <c r="E43" i="60"/>
  <c r="D43" i="60"/>
  <c r="C43" i="60"/>
  <c r="B43" i="60"/>
  <c r="R42" i="60"/>
  <c r="Q42" i="60"/>
  <c r="P42" i="60"/>
  <c r="O42" i="60"/>
  <c r="N42" i="60"/>
  <c r="M42" i="60"/>
  <c r="L42" i="60"/>
  <c r="K42" i="60"/>
  <c r="J42" i="60"/>
  <c r="I42" i="60"/>
  <c r="G42" i="60"/>
  <c r="F42" i="60"/>
  <c r="E42" i="60"/>
  <c r="D42" i="60"/>
  <c r="C42" i="60"/>
  <c r="B42" i="60"/>
  <c r="R41" i="60"/>
  <c r="R40" i="60"/>
  <c r="A40" i="60"/>
  <c r="R39" i="60"/>
  <c r="A39" i="60"/>
  <c r="R38" i="60"/>
  <c r="A38" i="60"/>
  <c r="R37" i="60"/>
  <c r="A37" i="60"/>
  <c r="R36" i="60"/>
  <c r="A36" i="60"/>
  <c r="R35" i="60"/>
  <c r="A35" i="60"/>
  <c r="R34" i="60"/>
  <c r="A34" i="60"/>
  <c r="R33" i="60"/>
  <c r="A33" i="60"/>
  <c r="R32" i="60"/>
  <c r="A32" i="60"/>
  <c r="R31" i="60"/>
  <c r="A31" i="60"/>
  <c r="R30" i="60"/>
  <c r="A30" i="60"/>
  <c r="R29" i="60"/>
  <c r="A29" i="60"/>
  <c r="R28" i="60"/>
  <c r="A28" i="60"/>
  <c r="R27" i="60"/>
  <c r="A27" i="60"/>
  <c r="R26" i="60"/>
  <c r="A26" i="60"/>
  <c r="R25" i="60"/>
  <c r="A25" i="60"/>
  <c r="R24" i="60"/>
  <c r="A24" i="60"/>
  <c r="R23" i="60"/>
  <c r="A23" i="60"/>
  <c r="R22" i="60"/>
  <c r="A22" i="60"/>
  <c r="R21" i="60"/>
  <c r="A21" i="60"/>
  <c r="R20" i="60"/>
  <c r="A20" i="60"/>
  <c r="R19" i="60"/>
  <c r="A19" i="60"/>
  <c r="R18" i="60"/>
  <c r="A18" i="60"/>
  <c r="R17" i="60"/>
  <c r="A17" i="60"/>
  <c r="R16" i="60"/>
  <c r="A16" i="60"/>
  <c r="R15" i="60"/>
  <c r="A15" i="60"/>
  <c r="R14" i="60"/>
  <c r="A14" i="60"/>
  <c r="R13" i="60"/>
  <c r="A13" i="60"/>
  <c r="R12" i="60"/>
  <c r="A12" i="60"/>
  <c r="R11" i="60"/>
  <c r="A11" i="60"/>
  <c r="R10" i="60"/>
  <c r="Q81" i="59"/>
  <c r="P81" i="59"/>
  <c r="O81" i="59"/>
  <c r="N81" i="59"/>
  <c r="M81" i="59"/>
  <c r="L81" i="59"/>
  <c r="K81" i="59"/>
  <c r="J81" i="59"/>
  <c r="I81" i="59"/>
  <c r="H81" i="59"/>
  <c r="G81" i="59"/>
  <c r="F81" i="59"/>
  <c r="E81" i="59"/>
  <c r="D81" i="59"/>
  <c r="B81" i="59"/>
  <c r="Q80" i="59"/>
  <c r="P80" i="59"/>
  <c r="O80" i="59"/>
  <c r="N80" i="59"/>
  <c r="M80" i="59"/>
  <c r="L80" i="59"/>
  <c r="K80" i="59"/>
  <c r="J80" i="59"/>
  <c r="I80" i="59"/>
  <c r="H80" i="59"/>
  <c r="G80" i="59"/>
  <c r="F80" i="59"/>
  <c r="E80" i="59"/>
  <c r="D80" i="59"/>
  <c r="C80" i="59"/>
  <c r="B80" i="59"/>
  <c r="Q79" i="59"/>
  <c r="Q78" i="59"/>
  <c r="A78" i="59"/>
  <c r="Q77" i="59"/>
  <c r="A77" i="59"/>
  <c r="Q76" i="59"/>
  <c r="A76" i="59"/>
  <c r="Q75" i="59"/>
  <c r="A75" i="59"/>
  <c r="Q74" i="59"/>
  <c r="A74" i="59"/>
  <c r="Q73" i="59"/>
  <c r="A73" i="59"/>
  <c r="Q72" i="59"/>
  <c r="A72" i="59"/>
  <c r="Q71" i="59"/>
  <c r="A71" i="59"/>
  <c r="Q70" i="59"/>
  <c r="A70" i="59"/>
  <c r="Q69" i="59"/>
  <c r="A69" i="59"/>
  <c r="Q68" i="59"/>
  <c r="A68" i="59"/>
  <c r="Q67" i="59"/>
  <c r="A67" i="59"/>
  <c r="Q66" i="59"/>
  <c r="A66" i="59"/>
  <c r="Q65" i="59"/>
  <c r="A65" i="59"/>
  <c r="Q64" i="59"/>
  <c r="A64" i="59"/>
  <c r="Q63" i="59"/>
  <c r="A63" i="59"/>
  <c r="Q62" i="59"/>
  <c r="A62" i="59"/>
  <c r="Q61" i="59"/>
  <c r="A61" i="59"/>
  <c r="Q60" i="59"/>
  <c r="A60" i="59"/>
  <c r="Q59" i="59"/>
  <c r="A59" i="59"/>
  <c r="Q58" i="59"/>
  <c r="A58" i="59"/>
  <c r="Q57" i="59"/>
  <c r="A57" i="59"/>
  <c r="Q56" i="59"/>
  <c r="A56" i="59"/>
  <c r="Q55" i="59"/>
  <c r="A55" i="59"/>
  <c r="Q54" i="59"/>
  <c r="A54" i="59"/>
  <c r="Q53" i="59"/>
  <c r="A53" i="59"/>
  <c r="Q52" i="59"/>
  <c r="A52" i="59"/>
  <c r="Q51" i="59"/>
  <c r="A51" i="59"/>
  <c r="Q50" i="59"/>
  <c r="A50" i="59"/>
  <c r="Q49" i="59"/>
  <c r="A49" i="59"/>
  <c r="Q48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43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42" i="59"/>
  <c r="Q41" i="59"/>
  <c r="Q40" i="59"/>
  <c r="A40" i="59"/>
  <c r="Q39" i="59"/>
  <c r="A39" i="59"/>
  <c r="Q38" i="59"/>
  <c r="A38" i="59"/>
  <c r="Q37" i="59"/>
  <c r="A37" i="59"/>
  <c r="Q36" i="59"/>
  <c r="A36" i="59"/>
  <c r="Q35" i="59"/>
  <c r="A35" i="59"/>
  <c r="Q34" i="59"/>
  <c r="A34" i="59"/>
  <c r="Q33" i="59"/>
  <c r="A33" i="59"/>
  <c r="Q32" i="59"/>
  <c r="A32" i="59"/>
  <c r="Q31" i="59"/>
  <c r="A31" i="59"/>
  <c r="Q30" i="59"/>
  <c r="A30" i="59"/>
  <c r="Q29" i="59"/>
  <c r="A29" i="59"/>
  <c r="Q28" i="59"/>
  <c r="A28" i="59"/>
  <c r="Q27" i="59"/>
  <c r="A27" i="59"/>
  <c r="Q26" i="59"/>
  <c r="A26" i="59"/>
  <c r="Q25" i="59"/>
  <c r="A25" i="59"/>
  <c r="Q24" i="59"/>
  <c r="A24" i="59"/>
  <c r="Q23" i="59"/>
  <c r="A23" i="59"/>
  <c r="Q22" i="59"/>
  <c r="A22" i="59"/>
  <c r="Q21" i="59"/>
  <c r="A21" i="59"/>
  <c r="Q20" i="59"/>
  <c r="A20" i="59"/>
  <c r="Q19" i="59"/>
  <c r="A19" i="59"/>
  <c r="Q18" i="59"/>
  <c r="A18" i="59"/>
  <c r="Q17" i="59"/>
  <c r="A17" i="59"/>
  <c r="Q16" i="59"/>
  <c r="A16" i="59"/>
  <c r="Q15" i="59"/>
  <c r="A15" i="59"/>
  <c r="Q14" i="59"/>
  <c r="A14" i="59"/>
  <c r="Q13" i="59"/>
  <c r="A13" i="59"/>
  <c r="Q12" i="59"/>
  <c r="A12" i="59"/>
  <c r="Q11" i="59"/>
  <c r="A11" i="59"/>
  <c r="Q10" i="59"/>
  <c r="Q81" i="58"/>
  <c r="P81" i="58"/>
  <c r="O81" i="58"/>
  <c r="N81" i="58"/>
  <c r="M81" i="58"/>
  <c r="L81" i="58"/>
  <c r="K81" i="58"/>
  <c r="J81" i="58"/>
  <c r="I81" i="58"/>
  <c r="H81" i="58"/>
  <c r="G81" i="58"/>
  <c r="F81" i="58"/>
  <c r="E81" i="58"/>
  <c r="D81" i="58"/>
  <c r="B81" i="58"/>
  <c r="Q80" i="58"/>
  <c r="P80" i="58"/>
  <c r="O80" i="58"/>
  <c r="N80" i="58"/>
  <c r="M80" i="58"/>
  <c r="L80" i="58"/>
  <c r="K80" i="58"/>
  <c r="J80" i="58"/>
  <c r="I80" i="58"/>
  <c r="H80" i="58"/>
  <c r="G80" i="58"/>
  <c r="F80" i="58"/>
  <c r="E80" i="58"/>
  <c r="D80" i="58"/>
  <c r="C80" i="58"/>
  <c r="B80" i="58"/>
  <c r="Q79" i="58"/>
  <c r="Q78" i="58"/>
  <c r="A78" i="58"/>
  <c r="Q77" i="58"/>
  <c r="A77" i="58"/>
  <c r="Q76" i="58"/>
  <c r="A76" i="58"/>
  <c r="Q75" i="58"/>
  <c r="A75" i="58"/>
  <c r="Q74" i="58"/>
  <c r="A74" i="58"/>
  <c r="Q73" i="58"/>
  <c r="A73" i="58"/>
  <c r="Q72" i="58"/>
  <c r="A72" i="58"/>
  <c r="Q71" i="58"/>
  <c r="A71" i="58"/>
  <c r="Q70" i="58"/>
  <c r="A70" i="58"/>
  <c r="Q69" i="58"/>
  <c r="A69" i="58"/>
  <c r="Q68" i="58"/>
  <c r="A68" i="58"/>
  <c r="Q67" i="58"/>
  <c r="A67" i="58"/>
  <c r="Q66" i="58"/>
  <c r="A66" i="58"/>
  <c r="Q65" i="58"/>
  <c r="A65" i="58"/>
  <c r="Q64" i="58"/>
  <c r="A64" i="58"/>
  <c r="Q63" i="58"/>
  <c r="A63" i="58"/>
  <c r="Q62" i="58"/>
  <c r="A62" i="58"/>
  <c r="Q61" i="58"/>
  <c r="A61" i="58"/>
  <c r="Q60" i="58"/>
  <c r="A60" i="58"/>
  <c r="Q59" i="58"/>
  <c r="A59" i="58"/>
  <c r="Q58" i="58"/>
  <c r="A58" i="58"/>
  <c r="Q57" i="58"/>
  <c r="A57" i="58"/>
  <c r="Q56" i="58"/>
  <c r="A56" i="58"/>
  <c r="Q55" i="58"/>
  <c r="A55" i="58"/>
  <c r="Q54" i="58"/>
  <c r="A54" i="58"/>
  <c r="Q53" i="58"/>
  <c r="A53" i="58"/>
  <c r="Q52" i="58"/>
  <c r="A52" i="58"/>
  <c r="Q51" i="58"/>
  <c r="A51" i="58"/>
  <c r="Q50" i="58"/>
  <c r="A50" i="58"/>
  <c r="Q49" i="58"/>
  <c r="A49" i="58"/>
  <c r="Q48" i="58"/>
  <c r="Q43" i="58"/>
  <c r="P43" i="58"/>
  <c r="O43" i="58"/>
  <c r="N43" i="58"/>
  <c r="M43" i="58"/>
  <c r="L43" i="58"/>
  <c r="K43" i="58"/>
  <c r="J43" i="58"/>
  <c r="I43" i="58"/>
  <c r="H43" i="58"/>
  <c r="G43" i="58"/>
  <c r="F43" i="58"/>
  <c r="E43" i="58"/>
  <c r="D43" i="58"/>
  <c r="C43" i="58"/>
  <c r="B43" i="58"/>
  <c r="Q42" i="58"/>
  <c r="P42" i="58"/>
  <c r="O42" i="58"/>
  <c r="N42" i="58"/>
  <c r="M42" i="58"/>
  <c r="L42" i="58"/>
  <c r="K42" i="58"/>
  <c r="J42" i="58"/>
  <c r="I42" i="58"/>
  <c r="H42" i="58"/>
  <c r="G42" i="58"/>
  <c r="F42" i="58"/>
  <c r="E42" i="58"/>
  <c r="D42" i="58"/>
  <c r="C42" i="58"/>
  <c r="B42" i="58"/>
  <c r="Q41" i="58"/>
  <c r="Q40" i="58"/>
  <c r="A40" i="58"/>
  <c r="Q39" i="58"/>
  <c r="A39" i="58"/>
  <c r="Q38" i="58"/>
  <c r="A38" i="58"/>
  <c r="Q37" i="58"/>
  <c r="A37" i="58"/>
  <c r="Q36" i="58"/>
  <c r="A36" i="58"/>
  <c r="Q35" i="58"/>
  <c r="A35" i="58"/>
  <c r="Q34" i="58"/>
  <c r="A34" i="58"/>
  <c r="Q33" i="58"/>
  <c r="A33" i="58"/>
  <c r="Q32" i="58"/>
  <c r="A32" i="58"/>
  <c r="Q31" i="58"/>
  <c r="A31" i="58"/>
  <c r="Q30" i="58"/>
  <c r="A30" i="58"/>
  <c r="Q29" i="58"/>
  <c r="A29" i="58"/>
  <c r="Q28" i="58"/>
  <c r="A28" i="58"/>
  <c r="Q27" i="58"/>
  <c r="A27" i="58"/>
  <c r="Q26" i="58"/>
  <c r="A26" i="58"/>
  <c r="Q25" i="58"/>
  <c r="A25" i="58"/>
  <c r="Q24" i="58"/>
  <c r="A24" i="58"/>
  <c r="Q23" i="58"/>
  <c r="A23" i="58"/>
  <c r="Q22" i="58"/>
  <c r="A22" i="58"/>
  <c r="Q21" i="58"/>
  <c r="A21" i="58"/>
  <c r="Q20" i="58"/>
  <c r="A20" i="58"/>
  <c r="Q19" i="58"/>
  <c r="A19" i="58"/>
  <c r="Q18" i="58"/>
  <c r="A18" i="58"/>
  <c r="Q17" i="58"/>
  <c r="A17" i="58"/>
  <c r="Q16" i="58"/>
  <c r="A16" i="58"/>
  <c r="Q15" i="58"/>
  <c r="A15" i="58"/>
  <c r="Q14" i="58"/>
  <c r="A14" i="58"/>
  <c r="Q13" i="58"/>
  <c r="A13" i="58"/>
  <c r="Q12" i="58"/>
  <c r="A12" i="58"/>
  <c r="Q11" i="58"/>
  <c r="A11" i="58"/>
  <c r="Q10" i="58"/>
  <c r="Q79" i="57"/>
  <c r="Q78" i="57"/>
  <c r="A78" i="57"/>
  <c r="Q77" i="57"/>
  <c r="A77" i="57"/>
  <c r="Q76" i="57"/>
  <c r="A76" i="57"/>
  <c r="Q75" i="57"/>
  <c r="A75" i="57"/>
  <c r="Q74" i="57"/>
  <c r="A74" i="57"/>
  <c r="Q73" i="57"/>
  <c r="A73" i="57"/>
  <c r="Q72" i="57"/>
  <c r="A72" i="57"/>
  <c r="Q71" i="57"/>
  <c r="A71" i="57"/>
  <c r="Q70" i="57"/>
  <c r="A70" i="57"/>
  <c r="Q69" i="57"/>
  <c r="A69" i="57"/>
  <c r="Q68" i="57"/>
  <c r="A68" i="57"/>
  <c r="Q67" i="57"/>
  <c r="A67" i="57"/>
  <c r="Q66" i="57"/>
  <c r="A66" i="57"/>
  <c r="Q65" i="57"/>
  <c r="A65" i="57"/>
  <c r="Q64" i="57"/>
  <c r="A64" i="57"/>
  <c r="A63" i="57"/>
  <c r="A62" i="57"/>
  <c r="A61" i="57"/>
  <c r="A60" i="57"/>
  <c r="A59" i="57"/>
  <c r="A58" i="57"/>
  <c r="A57" i="57"/>
  <c r="Q56" i="57"/>
  <c r="A56" i="57"/>
  <c r="Q55" i="57"/>
  <c r="A55" i="57"/>
  <c r="Q54" i="57"/>
  <c r="A54" i="57"/>
  <c r="Q53" i="57"/>
  <c r="A53" i="57"/>
  <c r="Q52" i="57"/>
  <c r="A52" i="57"/>
  <c r="Q51" i="57"/>
  <c r="A51" i="57"/>
  <c r="Q50" i="57"/>
  <c r="A50" i="57"/>
  <c r="Q49" i="57"/>
  <c r="A49" i="57"/>
  <c r="Q48" i="57"/>
  <c r="D48" i="57"/>
  <c r="Q41" i="57"/>
  <c r="Q40" i="57"/>
  <c r="A40" i="57"/>
  <c r="Q39" i="57"/>
  <c r="A39" i="57"/>
  <c r="Q38" i="57"/>
  <c r="A38" i="57"/>
  <c r="Q37" i="57"/>
  <c r="A37" i="57"/>
  <c r="Q36" i="57"/>
  <c r="A36" i="57"/>
  <c r="Q35" i="57"/>
  <c r="A35" i="57"/>
  <c r="Q34" i="57"/>
  <c r="A34" i="57"/>
  <c r="Q33" i="57"/>
  <c r="A33" i="57"/>
  <c r="Q32" i="57"/>
  <c r="A32" i="57"/>
  <c r="Q31" i="57"/>
  <c r="A31" i="57"/>
  <c r="Q30" i="57"/>
  <c r="A30" i="57"/>
  <c r="Q29" i="57"/>
  <c r="A29" i="57"/>
  <c r="Q28" i="57"/>
  <c r="A28" i="57"/>
  <c r="Q27" i="57"/>
  <c r="A27" i="57"/>
  <c r="Q26" i="57"/>
  <c r="A26" i="57"/>
  <c r="A25" i="57"/>
  <c r="A24" i="57"/>
  <c r="A23" i="57"/>
  <c r="A22" i="57"/>
  <c r="A21" i="57"/>
  <c r="A20" i="57"/>
  <c r="A19" i="57"/>
  <c r="Q18" i="57"/>
  <c r="A18" i="57"/>
  <c r="Q17" i="57"/>
  <c r="A17" i="57"/>
  <c r="Q16" i="57"/>
  <c r="A16" i="57"/>
  <c r="Q15" i="57"/>
  <c r="A15" i="57"/>
  <c r="Q14" i="57"/>
  <c r="A14" i="57"/>
  <c r="Q13" i="57"/>
  <c r="A13" i="57"/>
  <c r="Q12" i="57"/>
  <c r="A12" i="57"/>
  <c r="Q11" i="57"/>
  <c r="A11" i="57"/>
  <c r="Q10" i="57"/>
  <c r="Q81" i="54"/>
  <c r="P81" i="54"/>
  <c r="O81" i="54"/>
  <c r="N81" i="54"/>
  <c r="M81" i="54"/>
  <c r="L81" i="54"/>
  <c r="K81" i="54"/>
  <c r="J81" i="54"/>
  <c r="I81" i="54"/>
  <c r="H81" i="54"/>
  <c r="G81" i="54"/>
  <c r="F81" i="54"/>
  <c r="E81" i="54"/>
  <c r="D81" i="54"/>
  <c r="B81" i="54"/>
  <c r="Q80" i="54"/>
  <c r="P80" i="54"/>
  <c r="O80" i="54"/>
  <c r="N80" i="54"/>
  <c r="M80" i="54"/>
  <c r="L80" i="54"/>
  <c r="K80" i="54"/>
  <c r="J80" i="54"/>
  <c r="I80" i="54"/>
  <c r="H80" i="54"/>
  <c r="G80" i="54"/>
  <c r="F80" i="54"/>
  <c r="E80" i="54"/>
  <c r="D80" i="54"/>
  <c r="C80" i="54"/>
  <c r="B80" i="54"/>
  <c r="Q79" i="54"/>
  <c r="Q78" i="54"/>
  <c r="A78" i="54"/>
  <c r="Q77" i="54"/>
  <c r="A77" i="54"/>
  <c r="Q76" i="54"/>
  <c r="A76" i="54"/>
  <c r="Q75" i="54"/>
  <c r="A75" i="54"/>
  <c r="Q74" i="54"/>
  <c r="A74" i="54"/>
  <c r="Q73" i="54"/>
  <c r="A73" i="54"/>
  <c r="A72" i="54"/>
  <c r="A71" i="54"/>
  <c r="A70" i="54"/>
  <c r="A69" i="54"/>
  <c r="A68" i="54"/>
  <c r="A67" i="54"/>
  <c r="A66" i="54"/>
  <c r="Q65" i="54"/>
  <c r="A65" i="54"/>
  <c r="Q64" i="54"/>
  <c r="A64" i="54"/>
  <c r="Q63" i="54"/>
  <c r="A63" i="54"/>
  <c r="Q62" i="54"/>
  <c r="A62" i="54"/>
  <c r="Q61" i="54"/>
  <c r="A61" i="54"/>
  <c r="Q60" i="54"/>
  <c r="A60" i="54"/>
  <c r="Q59" i="54"/>
  <c r="A59" i="54"/>
  <c r="Q58" i="54"/>
  <c r="A58" i="54"/>
  <c r="Q57" i="54"/>
  <c r="A57" i="54"/>
  <c r="Q56" i="54"/>
  <c r="A56" i="54"/>
  <c r="Q55" i="54"/>
  <c r="A55" i="54"/>
  <c r="Q54" i="54"/>
  <c r="A54" i="54"/>
  <c r="Q53" i="54"/>
  <c r="A53" i="54"/>
  <c r="Q52" i="54"/>
  <c r="A52" i="54"/>
  <c r="Q51" i="54"/>
  <c r="A51" i="54"/>
  <c r="Q50" i="54"/>
  <c r="A50" i="54"/>
  <c r="Q49" i="54"/>
  <c r="A49" i="54"/>
  <c r="Q48" i="54"/>
  <c r="D48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C43" i="54"/>
  <c r="B43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C42" i="54"/>
  <c r="B42" i="54"/>
  <c r="Q40" i="54"/>
  <c r="A40" i="54"/>
  <c r="Q39" i="54"/>
  <c r="A39" i="54"/>
  <c r="Q38" i="54"/>
  <c r="A38" i="54"/>
  <c r="Q37" i="54"/>
  <c r="A37" i="54"/>
  <c r="Q36" i="54"/>
  <c r="A36" i="54"/>
  <c r="Q35" i="54"/>
  <c r="A35" i="54"/>
  <c r="A34" i="54"/>
  <c r="A33" i="54"/>
  <c r="A32" i="54"/>
  <c r="A31" i="54"/>
  <c r="A30" i="54"/>
  <c r="A29" i="54"/>
  <c r="A28" i="54"/>
  <c r="Q27" i="54"/>
  <c r="A27" i="54"/>
  <c r="Q26" i="54"/>
  <c r="A26" i="54"/>
  <c r="Q25" i="54"/>
  <c r="A25" i="54"/>
  <c r="Q24" i="54"/>
  <c r="A24" i="54"/>
  <c r="Q23" i="54"/>
  <c r="A23" i="54"/>
  <c r="Q22" i="54"/>
  <c r="A22" i="54"/>
  <c r="Q21" i="54"/>
  <c r="A21" i="54"/>
  <c r="Q20" i="54"/>
  <c r="A20" i="54"/>
  <c r="Q19" i="54"/>
  <c r="A19" i="54"/>
  <c r="Q18" i="54"/>
  <c r="A18" i="54"/>
  <c r="Q17" i="54"/>
  <c r="A17" i="54"/>
  <c r="Q16" i="54"/>
  <c r="A16" i="54"/>
  <c r="Q15" i="54"/>
  <c r="A15" i="54"/>
  <c r="Q14" i="54"/>
  <c r="A14" i="54"/>
  <c r="Q13" i="54"/>
  <c r="A13" i="54"/>
  <c r="Q12" i="54"/>
  <c r="A12" i="54"/>
  <c r="Q11" i="54"/>
  <c r="A11" i="54"/>
  <c r="Q10" i="54"/>
  <c r="P81" i="53"/>
  <c r="O81" i="53"/>
  <c r="N81" i="53"/>
  <c r="M81" i="53"/>
  <c r="L81" i="53"/>
  <c r="K81" i="53"/>
  <c r="J81" i="53"/>
  <c r="I81" i="53"/>
  <c r="H81" i="53"/>
  <c r="G81" i="53"/>
  <c r="F81" i="53"/>
  <c r="E81" i="53"/>
  <c r="D81" i="53"/>
  <c r="B81" i="53"/>
  <c r="P80" i="53"/>
  <c r="O80" i="53"/>
  <c r="N80" i="53"/>
  <c r="M80" i="53"/>
  <c r="L80" i="53"/>
  <c r="K80" i="53"/>
  <c r="J80" i="53"/>
  <c r="I80" i="53"/>
  <c r="H80" i="53"/>
  <c r="G80" i="53"/>
  <c r="F80" i="53"/>
  <c r="E80" i="53"/>
  <c r="D80" i="53"/>
  <c r="C80" i="53"/>
  <c r="B80" i="53"/>
  <c r="P79" i="53"/>
  <c r="P78" i="53"/>
  <c r="A78" i="53"/>
  <c r="P77" i="53"/>
  <c r="A77" i="53"/>
  <c r="P76" i="53"/>
  <c r="A76" i="53"/>
  <c r="P75" i="53"/>
  <c r="A75" i="53"/>
  <c r="P74" i="53"/>
  <c r="A74" i="53"/>
  <c r="P73" i="53"/>
  <c r="A73" i="53"/>
  <c r="P72" i="53"/>
  <c r="A72" i="53"/>
  <c r="P71" i="53"/>
  <c r="A71" i="53"/>
  <c r="P70" i="53"/>
  <c r="A70" i="53"/>
  <c r="P69" i="53"/>
  <c r="A69" i="53"/>
  <c r="P68" i="53"/>
  <c r="A68" i="53"/>
  <c r="P67" i="53"/>
  <c r="A67" i="53"/>
  <c r="P66" i="53"/>
  <c r="A66" i="53"/>
  <c r="P65" i="53"/>
  <c r="A65" i="53"/>
  <c r="P64" i="53"/>
  <c r="A64" i="53"/>
  <c r="P63" i="53"/>
  <c r="A63" i="53"/>
  <c r="P62" i="53"/>
  <c r="A62" i="53"/>
  <c r="P61" i="53"/>
  <c r="A61" i="53"/>
  <c r="P60" i="53"/>
  <c r="A60" i="53"/>
  <c r="P59" i="53"/>
  <c r="A59" i="53"/>
  <c r="P58" i="53"/>
  <c r="A58" i="53"/>
  <c r="P57" i="53"/>
  <c r="A57" i="53"/>
  <c r="P56" i="53"/>
  <c r="A56" i="53"/>
  <c r="P55" i="53"/>
  <c r="A55" i="53"/>
  <c r="P54" i="53"/>
  <c r="A54" i="53"/>
  <c r="P53" i="53"/>
  <c r="A53" i="53"/>
  <c r="P52" i="53"/>
  <c r="A52" i="53"/>
  <c r="P51" i="53"/>
  <c r="A51" i="53"/>
  <c r="P50" i="53"/>
  <c r="A50" i="53"/>
  <c r="P49" i="53"/>
  <c r="A49" i="53"/>
  <c r="P48" i="53"/>
  <c r="D48" i="53"/>
  <c r="P43" i="53"/>
  <c r="O43" i="53"/>
  <c r="N43" i="53"/>
  <c r="M43" i="53"/>
  <c r="L43" i="53"/>
  <c r="K43" i="53"/>
  <c r="J43" i="53"/>
  <c r="I43" i="53"/>
  <c r="H43" i="53"/>
  <c r="G43" i="53"/>
  <c r="F43" i="53"/>
  <c r="E43" i="53"/>
  <c r="D43" i="53"/>
  <c r="C43" i="53"/>
  <c r="B43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B42" i="53"/>
  <c r="P41" i="53"/>
  <c r="P40" i="53"/>
  <c r="A40" i="53"/>
  <c r="P39" i="53"/>
  <c r="A39" i="53"/>
  <c r="P38" i="53"/>
  <c r="A38" i="53"/>
  <c r="P37" i="53"/>
  <c r="A37" i="53"/>
  <c r="P36" i="53"/>
  <c r="A36" i="53"/>
  <c r="P35" i="53"/>
  <c r="A35" i="53"/>
  <c r="P34" i="53"/>
  <c r="A34" i="53"/>
  <c r="P33" i="53"/>
  <c r="A33" i="53"/>
  <c r="P32" i="53"/>
  <c r="A32" i="53"/>
  <c r="P31" i="53"/>
  <c r="A31" i="53"/>
  <c r="P30" i="53"/>
  <c r="A30" i="53"/>
  <c r="P29" i="53"/>
  <c r="A29" i="53"/>
  <c r="P28" i="53"/>
  <c r="A28" i="53"/>
  <c r="P27" i="53"/>
  <c r="A27" i="53"/>
  <c r="P26" i="53"/>
  <c r="A26" i="53"/>
  <c r="P25" i="53"/>
  <c r="A25" i="53"/>
  <c r="P24" i="53"/>
  <c r="A24" i="53"/>
  <c r="P23" i="53"/>
  <c r="A23" i="53"/>
  <c r="P22" i="53"/>
  <c r="A22" i="53"/>
  <c r="P21" i="53"/>
  <c r="A21" i="53"/>
  <c r="P20" i="53"/>
  <c r="A20" i="53"/>
  <c r="P19" i="53"/>
  <c r="A19" i="53"/>
  <c r="P18" i="53"/>
  <c r="A18" i="53"/>
  <c r="P17" i="53"/>
  <c r="A17" i="53"/>
  <c r="P16" i="53"/>
  <c r="A16" i="53"/>
  <c r="P15" i="53"/>
  <c r="A15" i="53"/>
  <c r="P14" i="53"/>
  <c r="A14" i="53"/>
  <c r="P13" i="53"/>
  <c r="A13" i="53"/>
  <c r="P12" i="53"/>
  <c r="A12" i="53"/>
  <c r="P11" i="53"/>
  <c r="A11" i="53"/>
  <c r="P10" i="53"/>
  <c r="L81" i="52"/>
  <c r="K81" i="52"/>
  <c r="J81" i="52"/>
  <c r="I81" i="52"/>
  <c r="H81" i="52"/>
  <c r="G81" i="52"/>
  <c r="F81" i="52"/>
  <c r="E81" i="52"/>
  <c r="D81" i="52"/>
  <c r="B81" i="52"/>
  <c r="L80" i="52"/>
  <c r="K80" i="52"/>
  <c r="J80" i="52"/>
  <c r="I80" i="52"/>
  <c r="H80" i="52"/>
  <c r="G80" i="52"/>
  <c r="F80" i="52"/>
  <c r="E80" i="52"/>
  <c r="D80" i="52"/>
  <c r="C80" i="52"/>
  <c r="B80" i="52"/>
  <c r="L79" i="52"/>
  <c r="L78" i="52"/>
  <c r="A78" i="52"/>
  <c r="L77" i="52"/>
  <c r="A77" i="52"/>
  <c r="L76" i="52"/>
  <c r="A76" i="52"/>
  <c r="L75" i="52"/>
  <c r="A75" i="52"/>
  <c r="L74" i="52"/>
  <c r="A74" i="52"/>
  <c r="L73" i="52"/>
  <c r="A73" i="52"/>
  <c r="L72" i="52"/>
  <c r="A72" i="52"/>
  <c r="L71" i="52"/>
  <c r="A71" i="52"/>
  <c r="L70" i="52"/>
  <c r="A70" i="52"/>
  <c r="L69" i="52"/>
  <c r="A69" i="52"/>
  <c r="L68" i="52"/>
  <c r="A68" i="52"/>
  <c r="L67" i="52"/>
  <c r="A67" i="52"/>
  <c r="L66" i="52"/>
  <c r="A66" i="52"/>
  <c r="L65" i="52"/>
  <c r="A65" i="52"/>
  <c r="L64" i="52"/>
  <c r="A64" i="52"/>
  <c r="L63" i="52"/>
  <c r="A63" i="52"/>
  <c r="L62" i="52"/>
  <c r="A62" i="52"/>
  <c r="L61" i="52"/>
  <c r="A61" i="52"/>
  <c r="L60" i="52"/>
  <c r="A60" i="52"/>
  <c r="L59" i="52"/>
  <c r="A59" i="52"/>
  <c r="L58" i="52"/>
  <c r="A58" i="52"/>
  <c r="L57" i="52"/>
  <c r="A57" i="52"/>
  <c r="L56" i="52"/>
  <c r="A56" i="52"/>
  <c r="L55" i="52"/>
  <c r="A55" i="52"/>
  <c r="L54" i="52"/>
  <c r="A54" i="52"/>
  <c r="L53" i="52"/>
  <c r="A53" i="52"/>
  <c r="L52" i="52"/>
  <c r="A52" i="52"/>
  <c r="L51" i="52"/>
  <c r="A51" i="52"/>
  <c r="L50" i="52"/>
  <c r="A50" i="52"/>
  <c r="L49" i="52"/>
  <c r="A49" i="52"/>
  <c r="L48" i="52"/>
  <c r="D48" i="52"/>
  <c r="L43" i="52"/>
  <c r="K43" i="52"/>
  <c r="J43" i="52"/>
  <c r="I43" i="52"/>
  <c r="H43" i="52"/>
  <c r="G43" i="52"/>
  <c r="F43" i="52"/>
  <c r="E43" i="52"/>
  <c r="D43" i="52"/>
  <c r="C43" i="52"/>
  <c r="B43" i="52"/>
  <c r="L42" i="52"/>
  <c r="K42" i="52"/>
  <c r="J42" i="52"/>
  <c r="I42" i="52"/>
  <c r="H42" i="52"/>
  <c r="G42" i="52"/>
  <c r="F42" i="52"/>
  <c r="E42" i="52"/>
  <c r="D42" i="52"/>
  <c r="C42" i="52"/>
  <c r="B42" i="52"/>
  <c r="L41" i="52"/>
  <c r="L40" i="52"/>
  <c r="A40" i="52"/>
  <c r="L39" i="52"/>
  <c r="A39" i="52"/>
  <c r="L38" i="52"/>
  <c r="A38" i="52"/>
  <c r="L37" i="52"/>
  <c r="A37" i="52"/>
  <c r="L36" i="52"/>
  <c r="A36" i="52"/>
  <c r="L35" i="52"/>
  <c r="A35" i="52"/>
  <c r="L34" i="52"/>
  <c r="A34" i="52"/>
  <c r="L33" i="52"/>
  <c r="A33" i="52"/>
  <c r="L32" i="52"/>
  <c r="A32" i="52"/>
  <c r="L31" i="52"/>
  <c r="A31" i="52"/>
  <c r="L30" i="52"/>
  <c r="A30" i="52"/>
  <c r="L29" i="52"/>
  <c r="A29" i="52"/>
  <c r="L28" i="52"/>
  <c r="A28" i="52"/>
  <c r="L27" i="52"/>
  <c r="A27" i="52"/>
  <c r="L26" i="52"/>
  <c r="A26" i="52"/>
  <c r="L25" i="52"/>
  <c r="A25" i="52"/>
  <c r="L24" i="52"/>
  <c r="A24" i="52"/>
  <c r="L23" i="52"/>
  <c r="A23" i="52"/>
  <c r="L22" i="52"/>
  <c r="A22" i="52"/>
  <c r="L21" i="52"/>
  <c r="A21" i="52"/>
  <c r="L20" i="52"/>
  <c r="A20" i="52"/>
  <c r="L19" i="52"/>
  <c r="A19" i="52"/>
  <c r="L18" i="52"/>
  <c r="A18" i="52"/>
  <c r="L17" i="52"/>
  <c r="A17" i="52"/>
  <c r="L16" i="52"/>
  <c r="A16" i="52"/>
  <c r="L15" i="52"/>
  <c r="A15" i="52"/>
  <c r="L14" i="52"/>
  <c r="A14" i="52"/>
  <c r="L13" i="52"/>
  <c r="A13" i="52"/>
  <c r="L12" i="52"/>
  <c r="A12" i="52"/>
  <c r="L11" i="52"/>
  <c r="A11" i="52"/>
  <c r="L10" i="52"/>
  <c r="L81" i="51"/>
  <c r="K81" i="51"/>
  <c r="J81" i="51"/>
  <c r="I81" i="51"/>
  <c r="H81" i="51"/>
  <c r="G81" i="51"/>
  <c r="F81" i="51"/>
  <c r="E81" i="51"/>
  <c r="D81" i="51"/>
  <c r="B81" i="51"/>
  <c r="L80" i="51"/>
  <c r="K80" i="51"/>
  <c r="J80" i="51"/>
  <c r="I80" i="51"/>
  <c r="H80" i="51"/>
  <c r="G80" i="51"/>
  <c r="F80" i="51"/>
  <c r="E80" i="51"/>
  <c r="D80" i="51"/>
  <c r="C80" i="51"/>
  <c r="B80" i="51"/>
  <c r="L79" i="51"/>
  <c r="L78" i="51"/>
  <c r="A78" i="51"/>
  <c r="L77" i="51"/>
  <c r="A77" i="51"/>
  <c r="L76" i="51"/>
  <c r="A76" i="51"/>
  <c r="L75" i="51"/>
  <c r="A75" i="51"/>
  <c r="L74" i="51"/>
  <c r="A74" i="51"/>
  <c r="L73" i="51"/>
  <c r="A73" i="51"/>
  <c r="L72" i="51"/>
  <c r="A72" i="51"/>
  <c r="L71" i="51"/>
  <c r="A71" i="51"/>
  <c r="L70" i="51"/>
  <c r="A70" i="51"/>
  <c r="L69" i="51"/>
  <c r="A69" i="51"/>
  <c r="L68" i="51"/>
  <c r="A68" i="51"/>
  <c r="L67" i="51"/>
  <c r="A67" i="51"/>
  <c r="L66" i="51"/>
  <c r="A66" i="51"/>
  <c r="L65" i="51"/>
  <c r="A65" i="51"/>
  <c r="L64" i="51"/>
  <c r="A64" i="51"/>
  <c r="L63" i="51"/>
  <c r="A63" i="51"/>
  <c r="L62" i="51"/>
  <c r="A62" i="51"/>
  <c r="L61" i="51"/>
  <c r="A61" i="51"/>
  <c r="L60" i="51"/>
  <c r="A60" i="51"/>
  <c r="L59" i="51"/>
  <c r="A59" i="51"/>
  <c r="L58" i="51"/>
  <c r="A58" i="51"/>
  <c r="L57" i="51"/>
  <c r="A57" i="51"/>
  <c r="L56" i="51"/>
  <c r="A56" i="51"/>
  <c r="L55" i="51"/>
  <c r="A55" i="51"/>
  <c r="L54" i="51"/>
  <c r="A54" i="51"/>
  <c r="L53" i="51"/>
  <c r="A53" i="51"/>
  <c r="L52" i="51"/>
  <c r="A52" i="51"/>
  <c r="L51" i="51"/>
  <c r="A51" i="51"/>
  <c r="L50" i="51"/>
  <c r="A50" i="51"/>
  <c r="L49" i="51"/>
  <c r="A49" i="51"/>
  <c r="L48" i="51"/>
  <c r="D48" i="51"/>
  <c r="L43" i="51"/>
  <c r="K43" i="51"/>
  <c r="J43" i="51"/>
  <c r="I43" i="51"/>
  <c r="H43" i="51"/>
  <c r="G43" i="51"/>
  <c r="F43" i="51"/>
  <c r="E43" i="51"/>
  <c r="D43" i="51"/>
  <c r="C43" i="51"/>
  <c r="B43" i="51"/>
  <c r="L42" i="51"/>
  <c r="K42" i="51"/>
  <c r="J42" i="51"/>
  <c r="I42" i="51"/>
  <c r="H42" i="51"/>
  <c r="G42" i="51"/>
  <c r="F42" i="51"/>
  <c r="E42" i="51"/>
  <c r="D42" i="51"/>
  <c r="C42" i="51"/>
  <c r="B42" i="51"/>
  <c r="L41" i="51"/>
  <c r="L40" i="51"/>
  <c r="A40" i="51"/>
  <c r="L39" i="51"/>
  <c r="A39" i="51"/>
  <c r="L38" i="51"/>
  <c r="A38" i="51"/>
  <c r="L37" i="51"/>
  <c r="A37" i="51"/>
  <c r="L36" i="51"/>
  <c r="A36" i="51"/>
  <c r="L35" i="51"/>
  <c r="A35" i="51"/>
  <c r="L34" i="51"/>
  <c r="A34" i="51"/>
  <c r="L33" i="51"/>
  <c r="A33" i="51"/>
  <c r="L32" i="51"/>
  <c r="A32" i="51"/>
  <c r="L31" i="51"/>
  <c r="A31" i="51"/>
  <c r="L30" i="51"/>
  <c r="A30" i="51"/>
  <c r="L29" i="51"/>
  <c r="A29" i="51"/>
  <c r="L28" i="51"/>
  <c r="A28" i="51"/>
  <c r="L27" i="51"/>
  <c r="A27" i="51"/>
  <c r="L26" i="51"/>
  <c r="A26" i="51"/>
  <c r="L25" i="51"/>
  <c r="A25" i="51"/>
  <c r="L24" i="51"/>
  <c r="A24" i="51"/>
  <c r="L23" i="51"/>
  <c r="A23" i="51"/>
  <c r="L22" i="51"/>
  <c r="A22" i="51"/>
  <c r="L21" i="51"/>
  <c r="A21" i="51"/>
  <c r="L20" i="51"/>
  <c r="A20" i="51"/>
  <c r="L19" i="51"/>
  <c r="A19" i="51"/>
  <c r="L18" i="51"/>
  <c r="A18" i="51"/>
  <c r="L17" i="51"/>
  <c r="A17" i="51"/>
  <c r="L16" i="51"/>
  <c r="A16" i="51"/>
  <c r="L15" i="51"/>
  <c r="A15" i="51"/>
  <c r="L14" i="51"/>
  <c r="A14" i="51"/>
  <c r="L13" i="51"/>
  <c r="A13" i="51"/>
  <c r="L12" i="51"/>
  <c r="A12" i="51"/>
  <c r="L11" i="51"/>
  <c r="A11" i="51"/>
  <c r="L10" i="51"/>
  <c r="M117" i="25"/>
  <c r="K33" i="25"/>
  <c r="K42" i="25" s="1"/>
  <c r="J33" i="25"/>
  <c r="J42" i="25" s="1"/>
  <c r="I33" i="25"/>
  <c r="I42" i="25" s="1"/>
  <c r="J61" i="57" s="1"/>
  <c r="H33" i="25"/>
  <c r="H34" i="25" s="1"/>
  <c r="H46" i="25" s="1"/>
  <c r="G33" i="25"/>
  <c r="G34" i="25" s="1"/>
  <c r="G46" i="25" s="1"/>
  <c r="F33" i="25"/>
  <c r="F42" i="25" s="1"/>
  <c r="E33" i="25"/>
  <c r="E42" i="25" s="1"/>
  <c r="J57" i="57" s="1"/>
  <c r="M32" i="25"/>
  <c r="L32" i="25"/>
  <c r="M31" i="25"/>
  <c r="L31" i="25"/>
  <c r="B31" i="25"/>
  <c r="M30" i="25"/>
  <c r="L30" i="25"/>
  <c r="M29" i="25"/>
  <c r="L29" i="25"/>
  <c r="B29" i="25"/>
  <c r="M28" i="25"/>
  <c r="L28" i="25"/>
  <c r="M27" i="25"/>
  <c r="L27" i="25"/>
  <c r="B27" i="25"/>
  <c r="M26" i="25"/>
  <c r="L26" i="25"/>
  <c r="M25" i="25"/>
  <c r="L25" i="25"/>
  <c r="B25" i="25"/>
  <c r="M24" i="25"/>
  <c r="L24" i="25"/>
  <c r="M23" i="25"/>
  <c r="L23" i="25"/>
  <c r="B23" i="25"/>
  <c r="L22" i="25"/>
  <c r="L34" i="25" s="1"/>
  <c r="L21" i="25"/>
  <c r="M22" i="25" s="1"/>
  <c r="B198" i="6" s="1"/>
  <c r="K18" i="25"/>
  <c r="K45" i="25" s="1"/>
  <c r="H18" i="25"/>
  <c r="H45" i="25" s="1"/>
  <c r="G18" i="25"/>
  <c r="G45" i="25" s="1"/>
  <c r="K17" i="25"/>
  <c r="K41" i="25" s="1"/>
  <c r="J17" i="25"/>
  <c r="J18" i="25" s="1"/>
  <c r="J45" i="25" s="1"/>
  <c r="I17" i="25"/>
  <c r="I18" i="25" s="1"/>
  <c r="I45" i="25" s="1"/>
  <c r="H17" i="25"/>
  <c r="H41" i="25" s="1"/>
  <c r="G17" i="25"/>
  <c r="G41" i="25" s="1"/>
  <c r="F17" i="25"/>
  <c r="F18" i="25" s="1"/>
  <c r="F45" i="25" s="1"/>
  <c r="E17" i="25"/>
  <c r="L17" i="25" s="1"/>
  <c r="M18" i="25" s="1"/>
  <c r="P192" i="6" s="1"/>
  <c r="P230" i="6" s="1"/>
  <c r="L16" i="25"/>
  <c r="M15" i="25"/>
  <c r="L15" i="25"/>
  <c r="M16" i="25" s="1"/>
  <c r="L14" i="25"/>
  <c r="M13" i="25"/>
  <c r="L13" i="25"/>
  <c r="M14" i="25" s="1"/>
  <c r="M12" i="25"/>
  <c r="L12" i="25"/>
  <c r="M11" i="25" s="1"/>
  <c r="L11" i="25"/>
  <c r="M10" i="25"/>
  <c r="L10" i="25"/>
  <c r="M9" i="25" s="1"/>
  <c r="L9" i="25"/>
  <c r="B9" i="25"/>
  <c r="B11" i="25" s="1"/>
  <c r="B13" i="25" s="1"/>
  <c r="B15" i="25" s="1"/>
  <c r="L8" i="25"/>
  <c r="M7" i="25"/>
  <c r="L7" i="25"/>
  <c r="M8" i="25" s="1"/>
  <c r="C192" i="6" s="1"/>
  <c r="B7" i="25"/>
  <c r="L6" i="25"/>
  <c r="M5" i="25"/>
  <c r="L5" i="25"/>
  <c r="M6" i="25" s="1"/>
  <c r="B192" i="6" s="1"/>
  <c r="M117" i="56"/>
  <c r="K33" i="56"/>
  <c r="K42" i="56" s="1"/>
  <c r="Q75" i="70" s="1"/>
  <c r="J33" i="56"/>
  <c r="J42" i="56" s="1"/>
  <c r="Q74" i="70" s="1"/>
  <c r="I33" i="56"/>
  <c r="I34" i="56" s="1"/>
  <c r="I46" i="56" s="1"/>
  <c r="Q35" i="70" s="1"/>
  <c r="H33" i="56"/>
  <c r="H42" i="56" s="1"/>
  <c r="Q72" i="70" s="1"/>
  <c r="G33" i="56"/>
  <c r="G42" i="56" s="1"/>
  <c r="Q71" i="70" s="1"/>
  <c r="F33" i="56"/>
  <c r="F42" i="56" s="1"/>
  <c r="Q70" i="70" s="1"/>
  <c r="E33" i="56"/>
  <c r="E34" i="56" s="1"/>
  <c r="M32" i="56"/>
  <c r="L32" i="56"/>
  <c r="M31" i="56" s="1"/>
  <c r="L31" i="56"/>
  <c r="L30" i="56"/>
  <c r="M29" i="56" s="1"/>
  <c r="L29" i="56"/>
  <c r="M30" i="56" s="1"/>
  <c r="L28" i="56"/>
  <c r="M27" i="56" s="1"/>
  <c r="L27" i="56"/>
  <c r="M28" i="56" s="1"/>
  <c r="E204" i="6" s="1"/>
  <c r="L26" i="56"/>
  <c r="M25" i="56" s="1"/>
  <c r="L25" i="56"/>
  <c r="M26" i="56" s="1"/>
  <c r="D204" i="6" s="1"/>
  <c r="B25" i="56"/>
  <c r="B27" i="56" s="1"/>
  <c r="B29" i="56" s="1"/>
  <c r="B31" i="56" s="1"/>
  <c r="L24" i="56"/>
  <c r="M23" i="56" s="1"/>
  <c r="L23" i="56"/>
  <c r="M24" i="56" s="1"/>
  <c r="C204" i="6" s="1"/>
  <c r="L22" i="56"/>
  <c r="M21" i="56" s="1"/>
  <c r="L21" i="56"/>
  <c r="M22" i="56" s="1"/>
  <c r="B204" i="6" s="1"/>
  <c r="M18" i="56"/>
  <c r="L18" i="56"/>
  <c r="K18" i="56"/>
  <c r="J18" i="56"/>
  <c r="I18" i="56"/>
  <c r="H18" i="56"/>
  <c r="G18" i="56"/>
  <c r="F18" i="56"/>
  <c r="E18" i="56"/>
  <c r="M17" i="56"/>
  <c r="L17" i="56"/>
  <c r="K17" i="56"/>
  <c r="J17" i="56"/>
  <c r="I17" i="56"/>
  <c r="H17" i="56"/>
  <c r="G17" i="56"/>
  <c r="F17" i="56"/>
  <c r="E17" i="56"/>
  <c r="M16" i="56"/>
  <c r="L16" i="56"/>
  <c r="M15" i="56"/>
  <c r="L15" i="56"/>
  <c r="B15" i="56"/>
  <c r="M14" i="56"/>
  <c r="L14" i="56"/>
  <c r="M13" i="56"/>
  <c r="L13" i="56"/>
  <c r="B13" i="56"/>
  <c r="M12" i="56"/>
  <c r="L12" i="56"/>
  <c r="M11" i="56"/>
  <c r="L11" i="56"/>
  <c r="B11" i="56"/>
  <c r="M10" i="56"/>
  <c r="L10" i="56"/>
  <c r="M9" i="56"/>
  <c r="L9" i="56"/>
  <c r="B9" i="56"/>
  <c r="M8" i="56"/>
  <c r="L8" i="56"/>
  <c r="M7" i="56"/>
  <c r="L7" i="56"/>
  <c r="B7" i="56"/>
  <c r="M6" i="56"/>
  <c r="L6" i="56"/>
  <c r="M5" i="56"/>
  <c r="L5" i="56"/>
  <c r="M148" i="9"/>
  <c r="L50" i="9"/>
  <c r="M49" i="9" s="1"/>
  <c r="L49" i="9"/>
  <c r="L185" i="6" s="1"/>
  <c r="L48" i="9"/>
  <c r="M47" i="9" s="1"/>
  <c r="L47" i="9"/>
  <c r="L46" i="9"/>
  <c r="M45" i="9" s="1"/>
  <c r="L45" i="9"/>
  <c r="L44" i="9"/>
  <c r="M43" i="9" s="1"/>
  <c r="L43" i="9"/>
  <c r="L42" i="9"/>
  <c r="M41" i="9" s="1"/>
  <c r="L41" i="9"/>
  <c r="L40" i="9"/>
  <c r="M39" i="9" s="1"/>
  <c r="L39" i="9"/>
  <c r="L38" i="9"/>
  <c r="M37" i="9" s="1"/>
  <c r="L37" i="9"/>
  <c r="L36" i="9"/>
  <c r="M35" i="9" s="1"/>
  <c r="L35" i="9"/>
  <c r="E185" i="6" s="1"/>
  <c r="L34" i="9"/>
  <c r="M33" i="9" s="1"/>
  <c r="L33" i="9"/>
  <c r="L32" i="9"/>
  <c r="M31" i="9" s="1"/>
  <c r="L31" i="9"/>
  <c r="L30" i="9"/>
  <c r="M29" i="9" s="1"/>
  <c r="L29" i="9"/>
  <c r="B185" i="6" s="1"/>
  <c r="L28" i="9"/>
  <c r="M27" i="9" s="1"/>
  <c r="L27" i="9"/>
  <c r="N180" i="6" s="1"/>
  <c r="L26" i="9"/>
  <c r="M25" i="9" s="1"/>
  <c r="L25" i="9"/>
  <c r="L24" i="9"/>
  <c r="M23" i="9" s="1"/>
  <c r="L23" i="9"/>
  <c r="L22" i="9"/>
  <c r="M21" i="9" s="1"/>
  <c r="L21" i="9"/>
  <c r="L20" i="9"/>
  <c r="M19" i="9" s="1"/>
  <c r="L19" i="9"/>
  <c r="J180" i="6" s="1"/>
  <c r="L18" i="9"/>
  <c r="M17" i="9" s="1"/>
  <c r="L17" i="9"/>
  <c r="L16" i="9"/>
  <c r="M15" i="9" s="1"/>
  <c r="L15" i="9"/>
  <c r="L14" i="9"/>
  <c r="M13" i="9" s="1"/>
  <c r="L13" i="9"/>
  <c r="B15" i="9"/>
  <c r="L10" i="9"/>
  <c r="M9" i="9" s="1"/>
  <c r="L9" i="9"/>
  <c r="L8" i="9"/>
  <c r="M7" i="9" s="1"/>
  <c r="L7" i="9"/>
  <c r="L6" i="9"/>
  <c r="L5" i="9"/>
  <c r="M6" i="9" s="1"/>
  <c r="B181" i="6" s="1"/>
  <c r="K59" i="4"/>
  <c r="K64" i="4" s="1"/>
  <c r="J75" i="70" s="1"/>
  <c r="J59" i="4"/>
  <c r="J60" i="4" s="1"/>
  <c r="J65" i="4" s="1"/>
  <c r="J36" i="70" s="1"/>
  <c r="I59" i="4"/>
  <c r="I64" i="4" s="1"/>
  <c r="J73" i="70" s="1"/>
  <c r="H59" i="4"/>
  <c r="H60" i="4" s="1"/>
  <c r="H65" i="4" s="1"/>
  <c r="J34" i="70" s="1"/>
  <c r="G59" i="4"/>
  <c r="G64" i="4" s="1"/>
  <c r="J71" i="70" s="1"/>
  <c r="F59" i="4"/>
  <c r="F60" i="4" s="1"/>
  <c r="F65" i="4" s="1"/>
  <c r="J32" i="70" s="1"/>
  <c r="E59" i="4"/>
  <c r="E64" i="4" s="1"/>
  <c r="J69" i="70" s="1"/>
  <c r="L58" i="4"/>
  <c r="M57" i="4" s="1"/>
  <c r="L57" i="4"/>
  <c r="M58" i="4" s="1"/>
  <c r="L56" i="4"/>
  <c r="M55" i="4" s="1"/>
  <c r="L55" i="4"/>
  <c r="M56" i="4" s="1"/>
  <c r="L54" i="4"/>
  <c r="M53" i="4" s="1"/>
  <c r="L53" i="4"/>
  <c r="M54" i="4" s="1"/>
  <c r="L52" i="4"/>
  <c r="M51" i="4" s="1"/>
  <c r="L51" i="4"/>
  <c r="M52" i="4" s="1"/>
  <c r="L50" i="4"/>
  <c r="M49" i="4" s="1"/>
  <c r="L49" i="4"/>
  <c r="K145" i="6" s="1"/>
  <c r="L48" i="4"/>
  <c r="M47" i="4" s="1"/>
  <c r="L47" i="4"/>
  <c r="L46" i="4"/>
  <c r="M45" i="4" s="1"/>
  <c r="L45" i="4"/>
  <c r="L44" i="4"/>
  <c r="M43" i="4" s="1"/>
  <c r="L43" i="4"/>
  <c r="L42" i="4"/>
  <c r="M41" i="4" s="1"/>
  <c r="L41" i="4"/>
  <c r="G145" i="6" s="1"/>
  <c r="L40" i="4"/>
  <c r="M39" i="4" s="1"/>
  <c r="L39" i="4"/>
  <c r="L38" i="4"/>
  <c r="M37" i="4" s="1"/>
  <c r="L37" i="4"/>
  <c r="L36" i="4"/>
  <c r="M35" i="4" s="1"/>
  <c r="L35" i="4"/>
  <c r="L34" i="4"/>
  <c r="M33" i="4" s="1"/>
  <c r="L33" i="4"/>
  <c r="C145" i="6" s="1"/>
  <c r="L32" i="4"/>
  <c r="M31" i="4" s="1"/>
  <c r="L31" i="4"/>
  <c r="L30" i="4"/>
  <c r="M29" i="4" s="1"/>
  <c r="L29" i="4"/>
  <c r="L28" i="4"/>
  <c r="M27" i="4" s="1"/>
  <c r="L27" i="4"/>
  <c r="L26" i="4"/>
  <c r="M25" i="4" s="1"/>
  <c r="L25" i="4"/>
  <c r="L140" i="6" s="1"/>
  <c r="L24" i="4"/>
  <c r="M23" i="4" s="1"/>
  <c r="L23" i="4"/>
  <c r="K140" i="6" s="1"/>
  <c r="L22" i="4"/>
  <c r="M21" i="4" s="1"/>
  <c r="L21" i="4"/>
  <c r="J140" i="6" s="1"/>
  <c r="L20" i="4"/>
  <c r="M19" i="4" s="1"/>
  <c r="L19" i="4"/>
  <c r="L18" i="4"/>
  <c r="M17" i="4" s="1"/>
  <c r="L17" i="4"/>
  <c r="L16" i="4"/>
  <c r="M15" i="4" s="1"/>
  <c r="L15" i="4"/>
  <c r="B15" i="4"/>
  <c r="B21" i="4" s="1"/>
  <c r="B23" i="4" s="1"/>
  <c r="B25" i="4" s="1"/>
  <c r="B27" i="4" s="1"/>
  <c r="L14" i="4"/>
  <c r="M13" i="4" s="1"/>
  <c r="L13" i="4"/>
  <c r="L12" i="4"/>
  <c r="M11" i="4" s="1"/>
  <c r="L11" i="4"/>
  <c r="B11" i="4"/>
  <c r="L10" i="4"/>
  <c r="M9" i="4" s="1"/>
  <c r="L9" i="4"/>
  <c r="D140" i="6" s="1"/>
  <c r="B9" i="4"/>
  <c r="L8" i="4"/>
  <c r="M7" i="4" s="1"/>
  <c r="L7" i="4"/>
  <c r="M8" i="4" s="1"/>
  <c r="C141" i="6" s="1"/>
  <c r="B7" i="4"/>
  <c r="L6" i="4"/>
  <c r="M5" i="4" s="1"/>
  <c r="L5" i="4"/>
  <c r="M6" i="4" s="1"/>
  <c r="B141" i="6" s="1"/>
  <c r="E3" i="4"/>
  <c r="K129" i="8"/>
  <c r="K130" i="8" s="1"/>
  <c r="K144" i="8" s="1"/>
  <c r="J129" i="8"/>
  <c r="J139" i="8" s="1"/>
  <c r="I129" i="8"/>
  <c r="I139" i="8" s="1"/>
  <c r="H129" i="8"/>
  <c r="H130" i="8" s="1"/>
  <c r="H144" i="8" s="1"/>
  <c r="G129" i="8"/>
  <c r="G130" i="8" s="1"/>
  <c r="G144" i="8" s="1"/>
  <c r="F129" i="8"/>
  <c r="F139" i="8" s="1"/>
  <c r="E129" i="8"/>
  <c r="E139" i="8" s="1"/>
  <c r="L128" i="8"/>
  <c r="M127" i="8" s="1"/>
  <c r="L127" i="8"/>
  <c r="M128" i="8" s="1"/>
  <c r="L126" i="8"/>
  <c r="M125" i="8" s="1"/>
  <c r="L125" i="8"/>
  <c r="M126" i="8" s="1"/>
  <c r="L124" i="8"/>
  <c r="M123" i="8" s="1"/>
  <c r="L123" i="8"/>
  <c r="M124" i="8" s="1"/>
  <c r="M121" i="8"/>
  <c r="M122" i="8"/>
  <c r="L120" i="8"/>
  <c r="M119" i="8" s="1"/>
  <c r="L119" i="8"/>
  <c r="M120" i="8" s="1"/>
  <c r="E175" i="6" s="1"/>
  <c r="M117" i="8"/>
  <c r="M118" i="8"/>
  <c r="D175" i="6" s="1"/>
  <c r="L116" i="8"/>
  <c r="M115" i="8" s="1"/>
  <c r="L115" i="8"/>
  <c r="M116" i="8" s="1"/>
  <c r="C175" i="6" s="1"/>
  <c r="B115" i="8"/>
  <c r="B121" i="8" s="1"/>
  <c r="B123" i="8" s="1"/>
  <c r="B125" i="8" s="1"/>
  <c r="B127" i="8" s="1"/>
  <c r="L114" i="8"/>
  <c r="M113" i="8" s="1"/>
  <c r="L113" i="8"/>
  <c r="M114" i="8" s="1"/>
  <c r="B175" i="6" s="1"/>
  <c r="L96" i="8"/>
  <c r="M95" i="8" s="1"/>
  <c r="L95" i="8"/>
  <c r="M96" i="8" s="1"/>
  <c r="D169" i="6" s="1"/>
  <c r="L94" i="8"/>
  <c r="M93" i="8" s="1"/>
  <c r="L93" i="8"/>
  <c r="M94" i="8" s="1"/>
  <c r="C169" i="6" s="1"/>
  <c r="L92" i="8"/>
  <c r="M91" i="8" s="1"/>
  <c r="L91" i="8"/>
  <c r="M92" i="8" s="1"/>
  <c r="B169" i="6" s="1"/>
  <c r="L90" i="8"/>
  <c r="M89" i="8" s="1"/>
  <c r="L89" i="8"/>
  <c r="N163" i="6" s="1"/>
  <c r="L88" i="8"/>
  <c r="M87" i="8" s="1"/>
  <c r="L87" i="8"/>
  <c r="M88" i="8" s="1"/>
  <c r="M164" i="6" s="1"/>
  <c r="L86" i="8"/>
  <c r="M85" i="8" s="1"/>
  <c r="L85" i="8"/>
  <c r="M86" i="8" s="1"/>
  <c r="L164" i="6" s="1"/>
  <c r="L84" i="8"/>
  <c r="M83" i="8" s="1"/>
  <c r="L83" i="8"/>
  <c r="L82" i="8"/>
  <c r="M81" i="8" s="1"/>
  <c r="L81" i="8"/>
  <c r="L80" i="8"/>
  <c r="M79" i="8" s="1"/>
  <c r="L79" i="8"/>
  <c r="M80" i="8" s="1"/>
  <c r="I164" i="6" s="1"/>
  <c r="L78" i="8"/>
  <c r="M77" i="8" s="1"/>
  <c r="L77" i="8"/>
  <c r="H163" i="6" s="1"/>
  <c r="L76" i="8"/>
  <c r="M75" i="8" s="1"/>
  <c r="L75" i="8"/>
  <c r="M76" i="8" s="1"/>
  <c r="G164" i="6" s="1"/>
  <c r="L74" i="8"/>
  <c r="M73" i="8" s="1"/>
  <c r="L73" i="8"/>
  <c r="M74" i="8" s="1"/>
  <c r="F164" i="6" s="1"/>
  <c r="L72" i="8"/>
  <c r="M71" i="8" s="1"/>
  <c r="L71" i="8"/>
  <c r="M72" i="8" s="1"/>
  <c r="E164" i="6" s="1"/>
  <c r="L70" i="8"/>
  <c r="M69" i="8" s="1"/>
  <c r="L69" i="8"/>
  <c r="M70" i="8" s="1"/>
  <c r="D164" i="6" s="1"/>
  <c r="L68" i="8"/>
  <c r="M67" i="8" s="1"/>
  <c r="L67" i="8"/>
  <c r="M68" i="8" s="1"/>
  <c r="C164" i="6" s="1"/>
  <c r="B67" i="8"/>
  <c r="B69" i="8" s="1"/>
  <c r="B71" i="8" s="1"/>
  <c r="B73" i="8" s="1"/>
  <c r="B75" i="8" s="1"/>
  <c r="B77" i="8" s="1"/>
  <c r="B79" i="8" s="1"/>
  <c r="B81" i="8" s="1"/>
  <c r="B83" i="8" s="1"/>
  <c r="B85" i="8" s="1"/>
  <c r="B87" i="8" s="1"/>
  <c r="B89" i="8" s="1"/>
  <c r="L66" i="8"/>
  <c r="L65" i="8"/>
  <c r="M66" i="8" s="1"/>
  <c r="B164" i="6" s="1"/>
  <c r="K63" i="8"/>
  <c r="K137" i="8" s="1"/>
  <c r="J63" i="8"/>
  <c r="J64" i="8" s="1"/>
  <c r="J142" i="8" s="1"/>
  <c r="I63" i="8"/>
  <c r="I137" i="8" s="1"/>
  <c r="H63" i="8"/>
  <c r="H137" i="8" s="1"/>
  <c r="G63" i="8"/>
  <c r="G137" i="8" s="1"/>
  <c r="F63" i="8"/>
  <c r="F64" i="8" s="1"/>
  <c r="F142" i="8" s="1"/>
  <c r="E63" i="8"/>
  <c r="E137" i="8" s="1"/>
  <c r="L62" i="8"/>
  <c r="M61" i="8" s="1"/>
  <c r="L61" i="8"/>
  <c r="M62" i="8" s="1"/>
  <c r="L60" i="8"/>
  <c r="M59" i="8" s="1"/>
  <c r="L59" i="8"/>
  <c r="M60" i="8" s="1"/>
  <c r="L58" i="8"/>
  <c r="M57" i="8" s="1"/>
  <c r="L57" i="8"/>
  <c r="M58" i="8" s="1"/>
  <c r="L56" i="8"/>
  <c r="M55" i="8" s="1"/>
  <c r="L55" i="8"/>
  <c r="M56" i="8" s="1"/>
  <c r="L54" i="8"/>
  <c r="M53" i="8" s="1"/>
  <c r="L53" i="8"/>
  <c r="M54" i="8" s="1"/>
  <c r="L52" i="8"/>
  <c r="M51" i="8" s="1"/>
  <c r="L51" i="8"/>
  <c r="M52" i="8" s="1"/>
  <c r="L50" i="8"/>
  <c r="M49" i="8" s="1"/>
  <c r="L49" i="8"/>
  <c r="M50" i="8" s="1"/>
  <c r="L48" i="8"/>
  <c r="M47" i="8" s="1"/>
  <c r="L47" i="8"/>
  <c r="M48" i="8" s="1"/>
  <c r="L46" i="8"/>
  <c r="M45" i="8" s="1"/>
  <c r="L45" i="8"/>
  <c r="M46" i="8" s="1"/>
  <c r="L44" i="8"/>
  <c r="M43" i="8" s="1"/>
  <c r="L43" i="8"/>
  <c r="M44" i="8" s="1"/>
  <c r="L42" i="8"/>
  <c r="M41" i="8" s="1"/>
  <c r="L41" i="8"/>
  <c r="E157" i="6" s="1"/>
  <c r="L40" i="8"/>
  <c r="M39" i="8" s="1"/>
  <c r="L39" i="8"/>
  <c r="M40" i="8" s="1"/>
  <c r="D158" i="6" s="1"/>
  <c r="L38" i="8"/>
  <c r="M37" i="8" s="1"/>
  <c r="L37" i="8"/>
  <c r="M38" i="8" s="1"/>
  <c r="C158" i="6" s="1"/>
  <c r="B37" i="8"/>
  <c r="B39" i="8" s="1"/>
  <c r="B41" i="8" s="1"/>
  <c r="B43" i="8" s="1"/>
  <c r="B45" i="8" s="1"/>
  <c r="B47" i="8" s="1"/>
  <c r="B49" i="8" s="1"/>
  <c r="B51" i="8" s="1"/>
  <c r="B53" i="8" s="1"/>
  <c r="B55" i="8" s="1"/>
  <c r="B57" i="8" s="1"/>
  <c r="B59" i="8" s="1"/>
  <c r="B61" i="8" s="1"/>
  <c r="L36" i="8"/>
  <c r="M35" i="8" s="1"/>
  <c r="L35" i="8"/>
  <c r="M36" i="8" s="1"/>
  <c r="B158" i="6" s="1"/>
  <c r="K33" i="8"/>
  <c r="K136" i="8" s="1"/>
  <c r="J33" i="8"/>
  <c r="J136" i="8" s="1"/>
  <c r="I33" i="8"/>
  <c r="I34" i="8" s="1"/>
  <c r="I141" i="8" s="1"/>
  <c r="H33" i="8"/>
  <c r="H136" i="8" s="1"/>
  <c r="G33" i="8"/>
  <c r="G136" i="8" s="1"/>
  <c r="F33" i="8"/>
  <c r="F136" i="8" s="1"/>
  <c r="E33" i="8"/>
  <c r="E34" i="8" s="1"/>
  <c r="L32" i="8"/>
  <c r="M31" i="8" s="1"/>
  <c r="L31" i="8"/>
  <c r="M32" i="8" s="1"/>
  <c r="L30" i="8"/>
  <c r="M29" i="8" s="1"/>
  <c r="L29" i="8"/>
  <c r="M30" i="8" s="1"/>
  <c r="L28" i="8"/>
  <c r="M27" i="8" s="1"/>
  <c r="L27" i="8"/>
  <c r="M28" i="8" s="1"/>
  <c r="L26" i="8"/>
  <c r="M25" i="8" s="1"/>
  <c r="L25" i="8"/>
  <c r="M26" i="8" s="1"/>
  <c r="L24" i="8"/>
  <c r="M23" i="8" s="1"/>
  <c r="L23" i="8"/>
  <c r="M24" i="8" s="1"/>
  <c r="L22" i="8"/>
  <c r="M21" i="8" s="1"/>
  <c r="L21" i="8"/>
  <c r="M22" i="8" s="1"/>
  <c r="L20" i="8"/>
  <c r="M19" i="8" s="1"/>
  <c r="L19" i="8"/>
  <c r="M20" i="8" s="1"/>
  <c r="L18" i="8"/>
  <c r="M17" i="8" s="1"/>
  <c r="L17" i="8"/>
  <c r="M18" i="8" s="1"/>
  <c r="L16" i="8"/>
  <c r="M15" i="8" s="1"/>
  <c r="L15" i="8"/>
  <c r="M16" i="8" s="1"/>
  <c r="L14" i="8"/>
  <c r="M13" i="8" s="1"/>
  <c r="L13" i="8"/>
  <c r="M14" i="8" s="1"/>
  <c r="L12" i="8"/>
  <c r="M11" i="8" s="1"/>
  <c r="L11" i="8"/>
  <c r="M12" i="8" s="1"/>
  <c r="L10" i="8"/>
  <c r="M9" i="8" s="1"/>
  <c r="L9" i="8"/>
  <c r="M10" i="8" s="1"/>
  <c r="L8" i="8"/>
  <c r="M7" i="8" s="1"/>
  <c r="L7" i="8"/>
  <c r="C151" i="6" s="1"/>
  <c r="B7" i="8"/>
  <c r="B9" i="8" s="1"/>
  <c r="B11" i="8" s="1"/>
  <c r="B13" i="8" s="1"/>
  <c r="B15" i="8" s="1"/>
  <c r="B17" i="8" s="1"/>
  <c r="B19" i="8" s="1"/>
  <c r="B21" i="8" s="1"/>
  <c r="B23" i="8" s="1"/>
  <c r="B25" i="8" s="1"/>
  <c r="B27" i="8" s="1"/>
  <c r="B29" i="8" s="1"/>
  <c r="B31" i="8" s="1"/>
  <c r="L6" i="8"/>
  <c r="M5" i="8" s="1"/>
  <c r="L5" i="8"/>
  <c r="M6" i="8" s="1"/>
  <c r="B152" i="6" s="1"/>
  <c r="E3" i="8"/>
  <c r="E3" i="56" s="1"/>
  <c r="E19" i="56" s="1"/>
  <c r="K139" i="7"/>
  <c r="K195" i="7" s="1"/>
  <c r="G75" i="70" s="1"/>
  <c r="J139" i="7"/>
  <c r="J140" i="7" s="1"/>
  <c r="J204" i="7" s="1"/>
  <c r="G36" i="70" s="1"/>
  <c r="I139" i="7"/>
  <c r="I195" i="7" s="1"/>
  <c r="G73" i="70" s="1"/>
  <c r="H139" i="7"/>
  <c r="H140" i="7" s="1"/>
  <c r="H204" i="7" s="1"/>
  <c r="G34" i="70" s="1"/>
  <c r="G139" i="7"/>
  <c r="G195" i="7" s="1"/>
  <c r="G71" i="70" s="1"/>
  <c r="F139" i="7"/>
  <c r="F140" i="7" s="1"/>
  <c r="F204" i="7" s="1"/>
  <c r="G32" i="70" s="1"/>
  <c r="E139" i="7"/>
  <c r="E195" i="7" s="1"/>
  <c r="G69" i="70" s="1"/>
  <c r="L138" i="7"/>
  <c r="M137" i="7" s="1"/>
  <c r="L137" i="7"/>
  <c r="M138" i="7" s="1"/>
  <c r="I124" i="6" s="1"/>
  <c r="L136" i="7"/>
  <c r="M135" i="7" s="1"/>
  <c r="L135" i="7"/>
  <c r="M136" i="7" s="1"/>
  <c r="H124" i="6" s="1"/>
  <c r="L134" i="7"/>
  <c r="M133" i="7" s="1"/>
  <c r="L133" i="7"/>
  <c r="G123" i="6" s="1"/>
  <c r="L132" i="7"/>
  <c r="M131" i="7" s="1"/>
  <c r="L131" i="7"/>
  <c r="F123" i="6" s="1"/>
  <c r="L130" i="7"/>
  <c r="M129" i="7" s="1"/>
  <c r="L129" i="7"/>
  <c r="M130" i="7" s="1"/>
  <c r="E124" i="6" s="1"/>
  <c r="L128" i="7"/>
  <c r="M127" i="7" s="1"/>
  <c r="L127" i="7"/>
  <c r="M128" i="7" s="1"/>
  <c r="D124" i="6" s="1"/>
  <c r="L126" i="7"/>
  <c r="L125" i="7"/>
  <c r="C123" i="6" s="1"/>
  <c r="L124" i="7"/>
  <c r="M123" i="7" s="1"/>
  <c r="L123" i="7"/>
  <c r="B123" i="6" s="1"/>
  <c r="K121" i="7"/>
  <c r="K122" i="7" s="1"/>
  <c r="K203" i="7" s="1"/>
  <c r="F37" i="70" s="1"/>
  <c r="J121" i="7"/>
  <c r="J194" i="7" s="1"/>
  <c r="F74" i="70" s="1"/>
  <c r="I121" i="7"/>
  <c r="I194" i="7" s="1"/>
  <c r="F73" i="70" s="1"/>
  <c r="H121" i="7"/>
  <c r="H194" i="7" s="1"/>
  <c r="F72" i="70" s="1"/>
  <c r="G121" i="7"/>
  <c r="G122" i="7" s="1"/>
  <c r="G203" i="7" s="1"/>
  <c r="F33" i="70" s="1"/>
  <c r="F121" i="7"/>
  <c r="F122" i="7" s="1"/>
  <c r="F203" i="7" s="1"/>
  <c r="F32" i="70" s="1"/>
  <c r="E121" i="7"/>
  <c r="E194" i="7" s="1"/>
  <c r="F69" i="70" s="1"/>
  <c r="L120" i="7"/>
  <c r="M119" i="7" s="1"/>
  <c r="L119" i="7"/>
  <c r="M120" i="7" s="1"/>
  <c r="L118" i="7"/>
  <c r="M117" i="7" s="1"/>
  <c r="L117" i="7"/>
  <c r="M118" i="7" s="1"/>
  <c r="L116" i="7"/>
  <c r="M115" i="7" s="1"/>
  <c r="L115" i="7"/>
  <c r="M116" i="7" s="1"/>
  <c r="L114" i="7"/>
  <c r="M113" i="7" s="1"/>
  <c r="L113" i="7"/>
  <c r="M114" i="7" s="1"/>
  <c r="L112" i="7"/>
  <c r="M111" i="7" s="1"/>
  <c r="L111" i="7"/>
  <c r="M112" i="7" s="1"/>
  <c r="L110" i="7"/>
  <c r="M109" i="7" s="1"/>
  <c r="L109" i="7"/>
  <c r="M110" i="7" s="1"/>
  <c r="L108" i="7"/>
  <c r="M107" i="7" s="1"/>
  <c r="L107" i="7"/>
  <c r="M108" i="7" s="1"/>
  <c r="L106" i="7"/>
  <c r="M105" i="7" s="1"/>
  <c r="L105" i="7"/>
  <c r="M106" i="7" s="1"/>
  <c r="L104" i="7"/>
  <c r="M103" i="7" s="1"/>
  <c r="L103" i="7"/>
  <c r="M104" i="7" s="1"/>
  <c r="L102" i="7"/>
  <c r="M101" i="7" s="1"/>
  <c r="L101" i="7"/>
  <c r="M102" i="7" s="1"/>
  <c r="L100" i="7"/>
  <c r="L99" i="7"/>
  <c r="L98" i="7"/>
  <c r="M97" i="7" s="1"/>
  <c r="L97" i="7"/>
  <c r="J117" i="6" s="1"/>
  <c r="L96" i="7"/>
  <c r="M95" i="7" s="1"/>
  <c r="L95" i="7"/>
  <c r="L94" i="7"/>
  <c r="M93" i="7" s="1"/>
  <c r="L93" i="7"/>
  <c r="L92" i="7"/>
  <c r="M91" i="7" s="1"/>
  <c r="L91" i="7"/>
  <c r="L90" i="7"/>
  <c r="M89" i="7" s="1"/>
  <c r="L89" i="7"/>
  <c r="L88" i="7"/>
  <c r="M87" i="7" s="1"/>
  <c r="L87" i="7"/>
  <c r="L86" i="7"/>
  <c r="M85" i="7" s="1"/>
  <c r="L85" i="7"/>
  <c r="M86" i="7" s="1"/>
  <c r="D118" i="6" s="1"/>
  <c r="L84" i="7"/>
  <c r="M83" i="7" s="1"/>
  <c r="L83" i="7"/>
  <c r="M84" i="7" s="1"/>
  <c r="C118" i="6" s="1"/>
  <c r="B83" i="7"/>
  <c r="B85" i="7" s="1"/>
  <c r="L82" i="7"/>
  <c r="M81" i="7" s="1"/>
  <c r="L81" i="7"/>
  <c r="M82" i="7" s="1"/>
  <c r="B118" i="6" s="1"/>
  <c r="K79" i="7"/>
  <c r="J79" i="7"/>
  <c r="J80" i="7" s="1"/>
  <c r="J202" i="7" s="1"/>
  <c r="E36" i="70" s="1"/>
  <c r="I79" i="7"/>
  <c r="I193" i="7" s="1"/>
  <c r="E73" i="70" s="1"/>
  <c r="H79" i="7"/>
  <c r="H193" i="7" s="1"/>
  <c r="E72" i="70" s="1"/>
  <c r="G79" i="7"/>
  <c r="F79" i="7"/>
  <c r="F193" i="7" s="1"/>
  <c r="E70" i="70" s="1"/>
  <c r="E79" i="7"/>
  <c r="E193" i="7" s="1"/>
  <c r="E69" i="70" s="1"/>
  <c r="L78" i="7"/>
  <c r="M77" i="7" s="1"/>
  <c r="L77" i="7"/>
  <c r="M78" i="7" s="1"/>
  <c r="L76" i="7"/>
  <c r="M75" i="7" s="1"/>
  <c r="G111" i="6" s="1"/>
  <c r="L75" i="7"/>
  <c r="M76" i="7" s="1"/>
  <c r="G112" i="6" s="1"/>
  <c r="L74" i="7"/>
  <c r="M73" i="7" s="1"/>
  <c r="L73" i="7"/>
  <c r="F111" i="6" s="1"/>
  <c r="L72" i="7"/>
  <c r="M71" i="7" s="1"/>
  <c r="L71" i="7"/>
  <c r="L70" i="7"/>
  <c r="M69" i="7" s="1"/>
  <c r="L69" i="7"/>
  <c r="M70" i="7" s="1"/>
  <c r="D112" i="6" s="1"/>
  <c r="L68" i="7"/>
  <c r="M67" i="7" s="1"/>
  <c r="L67" i="7"/>
  <c r="M68" i="7" s="1"/>
  <c r="C112" i="6" s="1"/>
  <c r="B67" i="7"/>
  <c r="B69" i="7" s="1"/>
  <c r="B71" i="7" s="1"/>
  <c r="B73" i="7" s="1"/>
  <c r="B75" i="7" s="1"/>
  <c r="B77" i="7" s="1"/>
  <c r="L66" i="7"/>
  <c r="M65" i="7" s="1"/>
  <c r="L65" i="7"/>
  <c r="K61" i="7"/>
  <c r="K191" i="7" s="1"/>
  <c r="J61" i="7"/>
  <c r="J191" i="7" s="1"/>
  <c r="I61" i="7"/>
  <c r="I191" i="7" s="1"/>
  <c r="H61" i="7"/>
  <c r="H191" i="7" s="1"/>
  <c r="G61" i="7"/>
  <c r="G191" i="7" s="1"/>
  <c r="F61" i="7"/>
  <c r="F191" i="7" s="1"/>
  <c r="E61" i="7"/>
  <c r="L60" i="7"/>
  <c r="M59" i="7" s="1"/>
  <c r="L59" i="7"/>
  <c r="M60" i="7" s="1"/>
  <c r="L58" i="7"/>
  <c r="M57" i="7" s="1"/>
  <c r="L57" i="7"/>
  <c r="M58" i="7" s="1"/>
  <c r="B57" i="7"/>
  <c r="B59" i="7" s="1"/>
  <c r="L56" i="7"/>
  <c r="M55" i="7" s="1"/>
  <c r="L55" i="7"/>
  <c r="M56" i="7" s="1"/>
  <c r="L54" i="7"/>
  <c r="M53" i="7" s="1"/>
  <c r="L53" i="7"/>
  <c r="M54" i="7" s="1"/>
  <c r="L52" i="7"/>
  <c r="M51" i="7" s="1"/>
  <c r="L51" i="7"/>
  <c r="M52" i="7" s="1"/>
  <c r="L50" i="7"/>
  <c r="M49" i="7" s="1"/>
  <c r="L49" i="7"/>
  <c r="M50" i="7" s="1"/>
  <c r="L48" i="7"/>
  <c r="M47" i="7" s="1"/>
  <c r="L47" i="7"/>
  <c r="M48" i="7" s="1"/>
  <c r="K45" i="7"/>
  <c r="K190" i="7" s="1"/>
  <c r="B75" i="70" s="1"/>
  <c r="J45" i="7"/>
  <c r="J190" i="7" s="1"/>
  <c r="B74" i="70" s="1"/>
  <c r="I45" i="7"/>
  <c r="H45" i="7"/>
  <c r="G45" i="7"/>
  <c r="G190" i="7" s="1"/>
  <c r="B71" i="70" s="1"/>
  <c r="F45" i="7"/>
  <c r="F190" i="7" s="1"/>
  <c r="B70" i="70" s="1"/>
  <c r="E45" i="7"/>
  <c r="L44" i="7"/>
  <c r="M43" i="7" s="1"/>
  <c r="L43" i="7"/>
  <c r="M44" i="7" s="1"/>
  <c r="L42" i="7"/>
  <c r="M41" i="7" s="1"/>
  <c r="L41" i="7"/>
  <c r="M42" i="7" s="1"/>
  <c r="L40" i="7"/>
  <c r="M39" i="7" s="1"/>
  <c r="L39" i="7"/>
  <c r="M40" i="7" s="1"/>
  <c r="L38" i="7"/>
  <c r="M37" i="7" s="1"/>
  <c r="L37" i="7"/>
  <c r="M38" i="7" s="1"/>
  <c r="B37" i="7"/>
  <c r="B39" i="7" s="1"/>
  <c r="B41" i="7" s="1"/>
  <c r="B43" i="7" s="1"/>
  <c r="L36" i="7"/>
  <c r="M35" i="7" s="1"/>
  <c r="L35" i="7"/>
  <c r="M36" i="7" s="1"/>
  <c r="L34" i="7"/>
  <c r="M33" i="7" s="1"/>
  <c r="L33" i="7"/>
  <c r="M34" i="7" s="1"/>
  <c r="L32" i="7"/>
  <c r="M31" i="7" s="1"/>
  <c r="L31" i="7"/>
  <c r="M32" i="7" s="1"/>
  <c r="L30" i="7"/>
  <c r="M29" i="7" s="1"/>
  <c r="L29" i="7"/>
  <c r="M30" i="7" s="1"/>
  <c r="L28" i="7"/>
  <c r="M27" i="7" s="1"/>
  <c r="L27" i="7"/>
  <c r="L26" i="7"/>
  <c r="M25" i="7" s="1"/>
  <c r="L25" i="7"/>
  <c r="L24" i="7"/>
  <c r="M23" i="7" s="1"/>
  <c r="L23" i="7"/>
  <c r="L22" i="7"/>
  <c r="M21" i="7" s="1"/>
  <c r="L21" i="7"/>
  <c r="L20" i="7"/>
  <c r="M19" i="7" s="1"/>
  <c r="L19" i="7"/>
  <c r="I94" i="6" s="1"/>
  <c r="L18" i="7"/>
  <c r="M17" i="7" s="1"/>
  <c r="L17" i="7"/>
  <c r="L16" i="7"/>
  <c r="M15" i="7" s="1"/>
  <c r="L15" i="7"/>
  <c r="M16" i="7" s="1"/>
  <c r="G95" i="6" s="1"/>
  <c r="L14" i="7"/>
  <c r="M13" i="7" s="1"/>
  <c r="L13" i="7"/>
  <c r="M14" i="7" s="1"/>
  <c r="F95" i="6" s="1"/>
  <c r="L12" i="7"/>
  <c r="M11" i="7" s="1"/>
  <c r="L11" i="7"/>
  <c r="E94" i="6" s="1"/>
  <c r="L10" i="7"/>
  <c r="M9" i="7" s="1"/>
  <c r="L9" i="7"/>
  <c r="L8" i="7"/>
  <c r="M7" i="7" s="1"/>
  <c r="L7" i="7"/>
  <c r="M8" i="7" s="1"/>
  <c r="C95" i="6" s="1"/>
  <c r="B11" i="7"/>
  <c r="B13" i="7" s="1"/>
  <c r="B15" i="7" s="1"/>
  <c r="B19" i="7" s="1"/>
  <c r="B21" i="7" s="1"/>
  <c r="B23" i="7" s="1"/>
  <c r="L6" i="7"/>
  <c r="L5" i="7"/>
  <c r="M6" i="7" s="1"/>
  <c r="B95" i="6" s="1"/>
  <c r="E4" i="7"/>
  <c r="E4" i="4" s="1"/>
  <c r="F4" i="4" s="1"/>
  <c r="G4" i="4" s="1"/>
  <c r="H4" i="4" s="1"/>
  <c r="I4" i="4" s="1"/>
  <c r="J4" i="4" s="1"/>
  <c r="K4" i="4" s="1"/>
  <c r="P226" i="6"/>
  <c r="O226" i="6"/>
  <c r="P225" i="6"/>
  <c r="O225" i="6"/>
  <c r="P223" i="6"/>
  <c r="O223" i="6"/>
  <c r="P222" i="6"/>
  <c r="O222" i="6"/>
  <c r="P221" i="6"/>
  <c r="O221" i="6"/>
  <c r="P220" i="6"/>
  <c r="O220" i="6"/>
  <c r="O231" i="6" s="1"/>
  <c r="P231" i="6" s="1"/>
  <c r="E201" i="6"/>
  <c r="D201" i="6"/>
  <c r="C201" i="6"/>
  <c r="B201" i="6"/>
  <c r="C198" i="6"/>
  <c r="C197" i="6"/>
  <c r="C195" i="6"/>
  <c r="B195" i="6"/>
  <c r="C191" i="6"/>
  <c r="B191" i="6"/>
  <c r="C189" i="6"/>
  <c r="B189" i="6"/>
  <c r="O182" i="6"/>
  <c r="H178" i="6"/>
  <c r="E172" i="6"/>
  <c r="D172" i="6"/>
  <c r="C172" i="6"/>
  <c r="B172" i="6"/>
  <c r="D166" i="6"/>
  <c r="C166" i="6"/>
  <c r="B166" i="6"/>
  <c r="N161" i="6"/>
  <c r="M161" i="6"/>
  <c r="L161" i="6"/>
  <c r="I161" i="6"/>
  <c r="H161" i="6"/>
  <c r="G161" i="6"/>
  <c r="F161" i="6"/>
  <c r="E161" i="6"/>
  <c r="D161" i="6"/>
  <c r="C161" i="6"/>
  <c r="B161" i="6"/>
  <c r="E155" i="6"/>
  <c r="D155" i="6"/>
  <c r="C155" i="6"/>
  <c r="B155" i="6"/>
  <c r="C149" i="6"/>
  <c r="B149" i="6"/>
  <c r="C138" i="6"/>
  <c r="B138" i="6"/>
  <c r="I121" i="6"/>
  <c r="H121" i="6"/>
  <c r="G121" i="6"/>
  <c r="F121" i="6"/>
  <c r="E121" i="6"/>
  <c r="D121" i="6"/>
  <c r="C121" i="6"/>
  <c r="B121" i="6"/>
  <c r="D115" i="6"/>
  <c r="C115" i="6"/>
  <c r="B115" i="6"/>
  <c r="D109" i="6"/>
  <c r="C109" i="6"/>
  <c r="B109" i="6"/>
  <c r="I92" i="6"/>
  <c r="H92" i="6"/>
  <c r="G92" i="6"/>
  <c r="F92" i="6"/>
  <c r="E92" i="6"/>
  <c r="D92" i="6"/>
  <c r="C92" i="6"/>
  <c r="B92" i="6"/>
  <c r="P89" i="6"/>
  <c r="B89" i="6"/>
  <c r="B88" i="6"/>
  <c r="O88" i="6" s="1"/>
  <c r="B86" i="6"/>
  <c r="R55" i="6"/>
  <c r="I17" i="6"/>
  <c r="M3" i="6"/>
  <c r="B17" i="4" l="1"/>
  <c r="B19" i="9"/>
  <c r="B23" i="9" s="1"/>
  <c r="A76" i="70"/>
  <c r="A39" i="70"/>
  <c r="R60" i="69"/>
  <c r="K78" i="66"/>
  <c r="J79" i="66"/>
  <c r="K41" i="66"/>
  <c r="M125" i="7"/>
  <c r="B87" i="7"/>
  <c r="B93" i="7"/>
  <c r="A63" i="69"/>
  <c r="A26" i="69"/>
  <c r="H63" i="7"/>
  <c r="H192" i="7" s="1"/>
  <c r="D72" i="70" s="1"/>
  <c r="C79" i="66"/>
  <c r="A24" i="68"/>
  <c r="A61" i="68"/>
  <c r="I123" i="6"/>
  <c r="M50" i="4"/>
  <c r="K146" i="6" s="1"/>
  <c r="O40" i="66"/>
  <c r="I78" i="66"/>
  <c r="P79" i="66"/>
  <c r="G78" i="66"/>
  <c r="F78" i="66"/>
  <c r="E79" i="66"/>
  <c r="E78" i="66"/>
  <c r="B79" i="66"/>
  <c r="I41" i="66"/>
  <c r="G41" i="66"/>
  <c r="F41" i="66"/>
  <c r="B25" i="7"/>
  <c r="B27" i="7"/>
  <c r="D157" i="6"/>
  <c r="E123" i="6"/>
  <c r="M78" i="66"/>
  <c r="M79" i="66"/>
  <c r="A59" i="67"/>
  <c r="A22" i="67"/>
  <c r="M14" i="4"/>
  <c r="F141" i="6" s="1"/>
  <c r="F140" i="6"/>
  <c r="M20" i="4"/>
  <c r="I141" i="6" s="1"/>
  <c r="I140" i="6"/>
  <c r="M28" i="4"/>
  <c r="M141" i="6" s="1"/>
  <c r="M140" i="6"/>
  <c r="M36" i="4"/>
  <c r="D146" i="6" s="1"/>
  <c r="D145" i="6"/>
  <c r="M44" i="4"/>
  <c r="H146" i="6" s="1"/>
  <c r="H145" i="6"/>
  <c r="M18" i="4"/>
  <c r="H141" i="6" s="1"/>
  <c r="H140" i="6"/>
  <c r="M16" i="4"/>
  <c r="G141" i="6" s="1"/>
  <c r="G140" i="6"/>
  <c r="M30" i="4"/>
  <c r="N141" i="6" s="1"/>
  <c r="N140" i="6"/>
  <c r="M38" i="4"/>
  <c r="E146" i="6" s="1"/>
  <c r="E145" i="6"/>
  <c r="M46" i="4"/>
  <c r="I146" i="6" s="1"/>
  <c r="I145" i="6"/>
  <c r="M12" i="4"/>
  <c r="E141" i="6" s="1"/>
  <c r="E140" i="6"/>
  <c r="M32" i="4"/>
  <c r="B146" i="6" s="1"/>
  <c r="B145" i="6"/>
  <c r="M40" i="4"/>
  <c r="F146" i="6" s="1"/>
  <c r="F145" i="6"/>
  <c r="M48" i="4"/>
  <c r="J146" i="6" s="1"/>
  <c r="J145" i="6"/>
  <c r="M14" i="9"/>
  <c r="F181" i="6" s="1"/>
  <c r="F180" i="6"/>
  <c r="M22" i="9"/>
  <c r="K181" i="6" s="1"/>
  <c r="K180" i="6"/>
  <c r="M38" i="9"/>
  <c r="F186" i="6" s="1"/>
  <c r="F185" i="6"/>
  <c r="M46" i="9"/>
  <c r="J186" i="6" s="1"/>
  <c r="J185" i="6"/>
  <c r="M12" i="9"/>
  <c r="E181" i="6" s="1"/>
  <c r="E180" i="6"/>
  <c r="M44" i="9"/>
  <c r="I186" i="6" s="1"/>
  <c r="I185" i="6"/>
  <c r="M16" i="9"/>
  <c r="G181" i="6" s="1"/>
  <c r="G180" i="6"/>
  <c r="M24" i="9"/>
  <c r="L180" i="6"/>
  <c r="M32" i="9"/>
  <c r="C186" i="6" s="1"/>
  <c r="C185" i="6"/>
  <c r="M40" i="9"/>
  <c r="G186" i="6" s="1"/>
  <c r="G185" i="6"/>
  <c r="M48" i="9"/>
  <c r="K186" i="6" s="1"/>
  <c r="K185" i="6"/>
  <c r="M10" i="9"/>
  <c r="D181" i="6" s="1"/>
  <c r="D180" i="6"/>
  <c r="M8" i="9"/>
  <c r="C181" i="6" s="1"/>
  <c r="C180" i="6"/>
  <c r="M18" i="9"/>
  <c r="I181" i="6" s="1"/>
  <c r="I180" i="6"/>
  <c r="M26" i="9"/>
  <c r="M181" i="6" s="1"/>
  <c r="M180" i="6"/>
  <c r="M34" i="9"/>
  <c r="D186" i="6" s="1"/>
  <c r="D185" i="6"/>
  <c r="M42" i="9"/>
  <c r="H186" i="6" s="1"/>
  <c r="H185" i="6"/>
  <c r="M72" i="7"/>
  <c r="E112" i="6" s="1"/>
  <c r="E111" i="6"/>
  <c r="M26" i="7"/>
  <c r="L95" i="6" s="1"/>
  <c r="L94" i="6"/>
  <c r="M28" i="7"/>
  <c r="M95" i="6" s="1"/>
  <c r="M94" i="6"/>
  <c r="E138" i="8"/>
  <c r="M69" i="70" s="1"/>
  <c r="D203" i="6"/>
  <c r="M50" i="9"/>
  <c r="L186" i="6" s="1"/>
  <c r="M98" i="8"/>
  <c r="E169" i="6" s="1"/>
  <c r="E168" i="6"/>
  <c r="M104" i="8"/>
  <c r="G169" i="6" s="1"/>
  <c r="G168" i="6"/>
  <c r="M108" i="8"/>
  <c r="I169" i="6" s="1"/>
  <c r="I168" i="6"/>
  <c r="M102" i="8"/>
  <c r="F169" i="6" s="1"/>
  <c r="F168" i="6"/>
  <c r="M106" i="8"/>
  <c r="H169" i="6" s="1"/>
  <c r="H168" i="6"/>
  <c r="B29" i="4"/>
  <c r="B31" i="4" s="1"/>
  <c r="B33" i="4" s="1"/>
  <c r="M98" i="7"/>
  <c r="J118" i="6" s="1"/>
  <c r="C60" i="57"/>
  <c r="F94" i="6"/>
  <c r="C203" i="6"/>
  <c r="M10" i="4"/>
  <c r="D141" i="6" s="1"/>
  <c r="M24" i="4"/>
  <c r="K141" i="6" s="1"/>
  <c r="M82" i="8"/>
  <c r="J164" i="6" s="1"/>
  <c r="J163" i="6"/>
  <c r="M84" i="8"/>
  <c r="K164" i="6" s="1"/>
  <c r="K163" i="6"/>
  <c r="M100" i="7"/>
  <c r="K118" i="6" s="1"/>
  <c r="K117" i="6"/>
  <c r="M90" i="7"/>
  <c r="F118" i="6" s="1"/>
  <c r="F117" i="6"/>
  <c r="M94" i="7"/>
  <c r="H118" i="6" s="1"/>
  <c r="H117" i="6"/>
  <c r="M96" i="7"/>
  <c r="I118" i="6" s="1"/>
  <c r="I117" i="6"/>
  <c r="M88" i="7"/>
  <c r="E118" i="6" s="1"/>
  <c r="E117" i="6"/>
  <c r="M92" i="7"/>
  <c r="G118" i="6" s="1"/>
  <c r="G117" i="6"/>
  <c r="E57" i="57"/>
  <c r="E61" i="57"/>
  <c r="M22" i="7"/>
  <c r="J95" i="6" s="1"/>
  <c r="J94" i="6"/>
  <c r="H62" i="7"/>
  <c r="H200" i="7" s="1"/>
  <c r="M24" i="7"/>
  <c r="K95" i="6" s="1"/>
  <c r="K94" i="6"/>
  <c r="G94" i="6"/>
  <c r="H123" i="6"/>
  <c r="L61" i="7"/>
  <c r="C58" i="57"/>
  <c r="C59" i="57"/>
  <c r="C63" i="57"/>
  <c r="C62" i="57"/>
  <c r="C61" i="57"/>
  <c r="E62" i="7"/>
  <c r="E200" i="7" s="1"/>
  <c r="I62" i="7"/>
  <c r="I200" i="7" s="1"/>
  <c r="E191" i="7"/>
  <c r="F62" i="7"/>
  <c r="F200" i="7" s="1"/>
  <c r="J62" i="7"/>
  <c r="J200" i="7" s="1"/>
  <c r="L62" i="7"/>
  <c r="G62" i="7"/>
  <c r="G200" i="7" s="1"/>
  <c r="K62" i="7"/>
  <c r="K200" i="7" s="1"/>
  <c r="D28" i="6"/>
  <c r="I60" i="57"/>
  <c r="I23" i="57"/>
  <c r="I22" i="57"/>
  <c r="I59" i="57"/>
  <c r="I63" i="57"/>
  <c r="I21" i="57"/>
  <c r="I20" i="57"/>
  <c r="I24" i="57"/>
  <c r="I25" i="57"/>
  <c r="L18" i="25"/>
  <c r="E41" i="25"/>
  <c r="I41" i="25"/>
  <c r="E18" i="25"/>
  <c r="F41" i="25"/>
  <c r="J41" i="25"/>
  <c r="H68" i="6"/>
  <c r="O191" i="6"/>
  <c r="H143" i="8"/>
  <c r="M34" i="70" s="1"/>
  <c r="L112" i="8"/>
  <c r="G138" i="8"/>
  <c r="M71" i="70" s="1"/>
  <c r="K138" i="8"/>
  <c r="M75" i="70" s="1"/>
  <c r="I138" i="8"/>
  <c r="M73" i="70" s="1"/>
  <c r="F138" i="8"/>
  <c r="M70" i="70" s="1"/>
  <c r="J143" i="8"/>
  <c r="M36" i="70" s="1"/>
  <c r="E3" i="25"/>
  <c r="E19" i="25" s="1"/>
  <c r="I163" i="6"/>
  <c r="D174" i="6"/>
  <c r="E3" i="9"/>
  <c r="F163" i="6"/>
  <c r="B157" i="6"/>
  <c r="G64" i="8"/>
  <c r="G142" i="8" s="1"/>
  <c r="B163" i="6"/>
  <c r="H64" i="8"/>
  <c r="H142" i="8" s="1"/>
  <c r="F137" i="8"/>
  <c r="M42" i="8"/>
  <c r="E158" i="6" s="1"/>
  <c r="C168" i="6"/>
  <c r="G34" i="8"/>
  <c r="G141" i="8" s="1"/>
  <c r="K34" i="8"/>
  <c r="K141" i="8" s="1"/>
  <c r="K64" i="8"/>
  <c r="K142" i="8" s="1"/>
  <c r="J137" i="8"/>
  <c r="L34" i="8"/>
  <c r="M8" i="8"/>
  <c r="C152" i="6" s="1"/>
  <c r="F34" i="8"/>
  <c r="F141" i="8" s="1"/>
  <c r="E136" i="8"/>
  <c r="J34" i="8"/>
  <c r="J141" i="8" s="1"/>
  <c r="I136" i="8"/>
  <c r="B91" i="8"/>
  <c r="K59" i="57"/>
  <c r="K63" i="57"/>
  <c r="L24" i="57"/>
  <c r="K60" i="57"/>
  <c r="L59" i="57"/>
  <c r="L63" i="57"/>
  <c r="K58" i="57"/>
  <c r="K62" i="57"/>
  <c r="L57" i="57"/>
  <c r="L61" i="57"/>
  <c r="L20" i="57"/>
  <c r="E141" i="8"/>
  <c r="K23" i="57"/>
  <c r="L60" i="57"/>
  <c r="H34" i="8"/>
  <c r="H141" i="8" s="1"/>
  <c r="E64" i="8"/>
  <c r="I64" i="8"/>
  <c r="I142" i="8" s="1"/>
  <c r="C157" i="6"/>
  <c r="L33" i="8"/>
  <c r="M34" i="8" s="1"/>
  <c r="P152" i="6" s="1"/>
  <c r="H20" i="6" s="1"/>
  <c r="J20" i="6" s="1"/>
  <c r="L64" i="8"/>
  <c r="B151" i="6"/>
  <c r="O151" i="6" s="1"/>
  <c r="G20" i="6" s="1"/>
  <c r="I20" i="6" s="1"/>
  <c r="L63" i="8"/>
  <c r="M64" i="8" s="1"/>
  <c r="P158" i="6" s="1"/>
  <c r="H21" i="6" s="1"/>
  <c r="J21" i="6" s="1"/>
  <c r="B94" i="6"/>
  <c r="B117" i="6"/>
  <c r="H180" i="6"/>
  <c r="M90" i="8"/>
  <c r="N164" i="6" s="1"/>
  <c r="M124" i="7"/>
  <c r="B124" i="6" s="1"/>
  <c r="M12" i="7"/>
  <c r="E95" i="6" s="1"/>
  <c r="D163" i="6"/>
  <c r="M78" i="8"/>
  <c r="H164" i="6" s="1"/>
  <c r="C117" i="6"/>
  <c r="B180" i="6"/>
  <c r="I56" i="9"/>
  <c r="P73" i="70" s="1"/>
  <c r="H42" i="25"/>
  <c r="G56" i="9"/>
  <c r="P71" i="70" s="1"/>
  <c r="E174" i="6"/>
  <c r="C174" i="6"/>
  <c r="L163" i="6"/>
  <c r="E163" i="6"/>
  <c r="M163" i="6"/>
  <c r="M134" i="7"/>
  <c r="G124" i="6" s="1"/>
  <c r="K140" i="7"/>
  <c r="K204" i="7" s="1"/>
  <c r="G37" i="70" s="1"/>
  <c r="M132" i="7"/>
  <c r="F124" i="6" s="1"/>
  <c r="C111" i="6"/>
  <c r="C94" i="6"/>
  <c r="L46" i="7"/>
  <c r="M20" i="7"/>
  <c r="I95" i="6" s="1"/>
  <c r="Q36" i="66"/>
  <c r="A12" i="66"/>
  <c r="J80" i="65"/>
  <c r="M80" i="65"/>
  <c r="M81" i="65" s="1"/>
  <c r="J42" i="65"/>
  <c r="J57" i="9"/>
  <c r="P36" i="70" s="1"/>
  <c r="H52" i="9"/>
  <c r="H57" i="9" s="1"/>
  <c r="P34" i="70" s="1"/>
  <c r="L52" i="9"/>
  <c r="K34" i="25"/>
  <c r="K46" i="25" s="1"/>
  <c r="G42" i="25"/>
  <c r="M30" i="9"/>
  <c r="B186" i="6" s="1"/>
  <c r="M42" i="4"/>
  <c r="G146" i="6" s="1"/>
  <c r="M26" i="4"/>
  <c r="L141" i="6" s="1"/>
  <c r="B140" i="6"/>
  <c r="J138" i="8"/>
  <c r="M74" i="70" s="1"/>
  <c r="F143" i="8"/>
  <c r="M32" i="70" s="1"/>
  <c r="M65" i="8"/>
  <c r="D168" i="6"/>
  <c r="K139" i="8"/>
  <c r="E130" i="8"/>
  <c r="I130" i="8"/>
  <c r="I144" i="8" s="1"/>
  <c r="G139" i="8"/>
  <c r="D111" i="6"/>
  <c r="E80" i="7"/>
  <c r="E202" i="7" s="1"/>
  <c r="E31" i="70" s="1"/>
  <c r="J193" i="7"/>
  <c r="E74" i="70" s="1"/>
  <c r="F80" i="7"/>
  <c r="F202" i="7" s="1"/>
  <c r="E32" i="70" s="1"/>
  <c r="I80" i="7"/>
  <c r="I202" i="7" s="1"/>
  <c r="E35" i="70" s="1"/>
  <c r="H190" i="7"/>
  <c r="B72" i="70" s="1"/>
  <c r="H46" i="7"/>
  <c r="H199" i="7" s="1"/>
  <c r="B34" i="70" s="1"/>
  <c r="G63" i="7"/>
  <c r="G192" i="7" s="1"/>
  <c r="D71" i="70" s="1"/>
  <c r="G46" i="7"/>
  <c r="G199" i="7" s="1"/>
  <c r="B33" i="70" s="1"/>
  <c r="K63" i="7"/>
  <c r="K192" i="7" s="1"/>
  <c r="D75" i="70" s="1"/>
  <c r="K46" i="7"/>
  <c r="K199" i="7" s="1"/>
  <c r="B37" i="70" s="1"/>
  <c r="D117" i="6"/>
  <c r="I122" i="7"/>
  <c r="I203" i="7" s="1"/>
  <c r="F35" i="70" s="1"/>
  <c r="L140" i="7"/>
  <c r="D123" i="6"/>
  <c r="M126" i="7"/>
  <c r="C124" i="6" s="1"/>
  <c r="G140" i="7"/>
  <c r="G204" i="7" s="1"/>
  <c r="G33" i="70" s="1"/>
  <c r="J63" i="57"/>
  <c r="B197" i="6"/>
  <c r="B203" i="6"/>
  <c r="K56" i="9"/>
  <c r="P75" i="70" s="1"/>
  <c r="M22" i="4"/>
  <c r="J141" i="6" s="1"/>
  <c r="N57" i="57"/>
  <c r="N61" i="57"/>
  <c r="N58" i="57"/>
  <c r="N62" i="57"/>
  <c r="N25" i="57"/>
  <c r="N21" i="57"/>
  <c r="M60" i="57"/>
  <c r="N22" i="57"/>
  <c r="B168" i="6"/>
  <c r="B174" i="6"/>
  <c r="L111" i="8"/>
  <c r="G143" i="8"/>
  <c r="M33" i="70" s="1"/>
  <c r="K143" i="8"/>
  <c r="M37" i="70" s="1"/>
  <c r="F130" i="8"/>
  <c r="F144" i="8" s="1"/>
  <c r="J130" i="8"/>
  <c r="J144" i="8" s="1"/>
  <c r="H139" i="8"/>
  <c r="L129" i="8"/>
  <c r="C163" i="6"/>
  <c r="G163" i="6"/>
  <c r="I143" i="8"/>
  <c r="M35" i="70" s="1"/>
  <c r="G61" i="57"/>
  <c r="G20" i="57"/>
  <c r="G24" i="57"/>
  <c r="G59" i="57"/>
  <c r="G63" i="57"/>
  <c r="G57" i="57"/>
  <c r="G22" i="57"/>
  <c r="E140" i="7"/>
  <c r="I140" i="7"/>
  <c r="I204" i="7" s="1"/>
  <c r="G35" i="70" s="1"/>
  <c r="F195" i="7"/>
  <c r="J195" i="7"/>
  <c r="G74" i="70" s="1"/>
  <c r="L139" i="7"/>
  <c r="H195" i="7"/>
  <c r="G72" i="70" s="1"/>
  <c r="L122" i="7"/>
  <c r="E122" i="7"/>
  <c r="E203" i="7" s="1"/>
  <c r="F31" i="70" s="1"/>
  <c r="H122" i="7"/>
  <c r="H203" i="7" s="1"/>
  <c r="F34" i="70" s="1"/>
  <c r="L80" i="7"/>
  <c r="B59" i="57"/>
  <c r="M10" i="7"/>
  <c r="D95" i="6" s="1"/>
  <c r="D94" i="6"/>
  <c r="M18" i="7"/>
  <c r="H95" i="6" s="1"/>
  <c r="H94" i="6"/>
  <c r="L45" i="7"/>
  <c r="E46" i="7"/>
  <c r="E190" i="7"/>
  <c r="B69" i="70" s="1"/>
  <c r="B80" i="70" s="1"/>
  <c r="E63" i="7"/>
  <c r="L63" i="7"/>
  <c r="I190" i="7"/>
  <c r="B73" i="70" s="1"/>
  <c r="I63" i="7"/>
  <c r="I46" i="7"/>
  <c r="I199" i="7" s="1"/>
  <c r="B35" i="70" s="1"/>
  <c r="G193" i="7"/>
  <c r="E71" i="70" s="1"/>
  <c r="G80" i="7"/>
  <c r="G202" i="7" s="1"/>
  <c r="E33" i="70" s="1"/>
  <c r="L79" i="7"/>
  <c r="K80" i="7"/>
  <c r="K202" i="7" s="1"/>
  <c r="E37" i="70" s="1"/>
  <c r="K193" i="7"/>
  <c r="E75" i="70" s="1"/>
  <c r="E24" i="57"/>
  <c r="E58" i="57"/>
  <c r="M5" i="7"/>
  <c r="L64" i="7"/>
  <c r="B58" i="57"/>
  <c r="B62" i="57"/>
  <c r="M66" i="7"/>
  <c r="B112" i="6" s="1"/>
  <c r="B111" i="6"/>
  <c r="M74" i="7"/>
  <c r="F112" i="6" s="1"/>
  <c r="E60" i="57"/>
  <c r="B63" i="57"/>
  <c r="F46" i="7"/>
  <c r="F199" i="7" s="1"/>
  <c r="B32" i="70" s="1"/>
  <c r="J46" i="7"/>
  <c r="J199" i="7" s="1"/>
  <c r="B36" i="70" s="1"/>
  <c r="H80" i="7"/>
  <c r="H202" i="7" s="1"/>
  <c r="E34" i="70" s="1"/>
  <c r="F63" i="7"/>
  <c r="J63" i="7"/>
  <c r="L81" i="65"/>
  <c r="C42" i="65"/>
  <c r="C43" i="65" s="1"/>
  <c r="L42" i="65"/>
  <c r="L43" i="65" s="1"/>
  <c r="M42" i="65"/>
  <c r="M43" i="65" s="1"/>
  <c r="F4" i="7"/>
  <c r="G4" i="7" s="1"/>
  <c r="H4" i="7" s="1"/>
  <c r="I4" i="7" s="1"/>
  <c r="J4" i="7" s="1"/>
  <c r="K4" i="7" s="1"/>
  <c r="E4" i="8"/>
  <c r="F61" i="57"/>
  <c r="F20" i="57"/>
  <c r="F21" i="57"/>
  <c r="F57" i="57"/>
  <c r="F62" i="57"/>
  <c r="F25" i="57"/>
  <c r="F60" i="57"/>
  <c r="F194" i="7"/>
  <c r="F70" i="70" s="1"/>
  <c r="F80" i="70" s="1"/>
  <c r="J122" i="7"/>
  <c r="J203" i="7" s="1"/>
  <c r="F36" i="70" s="1"/>
  <c r="G194" i="7"/>
  <c r="F71" i="70" s="1"/>
  <c r="K194" i="7"/>
  <c r="F75" i="70" s="1"/>
  <c r="M99" i="7"/>
  <c r="L121" i="7"/>
  <c r="E42" i="56"/>
  <c r="Q69" i="70" s="1"/>
  <c r="F34" i="56"/>
  <c r="F46" i="56" s="1"/>
  <c r="Q32" i="70" s="1"/>
  <c r="I42" i="56"/>
  <c r="Q73" i="70" s="1"/>
  <c r="J34" i="56"/>
  <c r="J46" i="56" s="1"/>
  <c r="Q36" i="70" s="1"/>
  <c r="H34" i="56"/>
  <c r="H46" i="56" s="1"/>
  <c r="Q34" i="70" s="1"/>
  <c r="M34" i="4"/>
  <c r="C146" i="6" s="1"/>
  <c r="L60" i="4"/>
  <c r="G60" i="4"/>
  <c r="G65" i="4" s="1"/>
  <c r="J33" i="70" s="1"/>
  <c r="J64" i="4"/>
  <c r="J74" i="70" s="1"/>
  <c r="C140" i="6"/>
  <c r="K60" i="4"/>
  <c r="K65" i="4" s="1"/>
  <c r="J37" i="70" s="1"/>
  <c r="F64" i="4"/>
  <c r="I34" i="25"/>
  <c r="I46" i="25" s="1"/>
  <c r="E34" i="25"/>
  <c r="E46" i="25" s="1"/>
  <c r="L33" i="25"/>
  <c r="O197" i="6" s="1"/>
  <c r="H24" i="57"/>
  <c r="H22" i="57"/>
  <c r="H20" i="57"/>
  <c r="H57" i="57"/>
  <c r="H61" i="57"/>
  <c r="E60" i="4"/>
  <c r="I60" i="4"/>
  <c r="I65" i="4" s="1"/>
  <c r="J35" i="70" s="1"/>
  <c r="H64" i="4"/>
  <c r="J72" i="70" s="1"/>
  <c r="H63" i="57"/>
  <c r="L59" i="4"/>
  <c r="H59" i="57"/>
  <c r="J58" i="57"/>
  <c r="J62" i="57"/>
  <c r="J22" i="57"/>
  <c r="F34" i="25"/>
  <c r="F46" i="25" s="1"/>
  <c r="J34" i="25"/>
  <c r="J46" i="25" s="1"/>
  <c r="J21" i="57"/>
  <c r="M21" i="25"/>
  <c r="P58" i="57"/>
  <c r="P62" i="57"/>
  <c r="P59" i="57"/>
  <c r="P63" i="57"/>
  <c r="P60" i="57"/>
  <c r="E46" i="56"/>
  <c r="Q31" i="70" s="1"/>
  <c r="P23" i="57"/>
  <c r="L33" i="56"/>
  <c r="G34" i="56"/>
  <c r="G46" i="56" s="1"/>
  <c r="Q33" i="70" s="1"/>
  <c r="K34" i="56"/>
  <c r="K46" i="56" s="1"/>
  <c r="Q37" i="70" s="1"/>
  <c r="E203" i="6"/>
  <c r="L34" i="56"/>
  <c r="G57" i="9"/>
  <c r="P33" i="70" s="1"/>
  <c r="O19" i="57"/>
  <c r="E56" i="9"/>
  <c r="P69" i="70" s="1"/>
  <c r="I57" i="9"/>
  <c r="P35" i="70" s="1"/>
  <c r="O25" i="57"/>
  <c r="F57" i="9"/>
  <c r="L51" i="9"/>
  <c r="F56" i="9"/>
  <c r="P70" i="70" s="1"/>
  <c r="J56" i="9"/>
  <c r="P74" i="70" s="1"/>
  <c r="M5" i="9"/>
  <c r="M20" i="9"/>
  <c r="J181" i="6" s="1"/>
  <c r="M28" i="9"/>
  <c r="N181" i="6" s="1"/>
  <c r="M36" i="9"/>
  <c r="E186" i="6" s="1"/>
  <c r="O60" i="57"/>
  <c r="Q80" i="70" l="1"/>
  <c r="E80" i="70"/>
  <c r="Q42" i="70"/>
  <c r="P39" i="6" s="1"/>
  <c r="P32" i="70"/>
  <c r="P42" i="70" s="1"/>
  <c r="Q39" i="6" s="1"/>
  <c r="J70" i="70"/>
  <c r="J80" i="70" s="1"/>
  <c r="G70" i="70"/>
  <c r="G80" i="70" s="1"/>
  <c r="G81" i="70" s="1"/>
  <c r="R72" i="70"/>
  <c r="R75" i="70"/>
  <c r="F42" i="70"/>
  <c r="F39" i="6" s="1"/>
  <c r="E42" i="70"/>
  <c r="R71" i="70"/>
  <c r="P80" i="70"/>
  <c r="M80" i="70"/>
  <c r="R65" i="70"/>
  <c r="R64" i="70"/>
  <c r="R68" i="70"/>
  <c r="H47" i="6"/>
  <c r="K17" i="6" s="1"/>
  <c r="L17" i="6" s="1"/>
  <c r="R58" i="70"/>
  <c r="R57" i="70"/>
  <c r="R61" i="70"/>
  <c r="R54" i="70"/>
  <c r="R50" i="70"/>
  <c r="A77" i="70"/>
  <c r="A40" i="70"/>
  <c r="A78" i="70" s="1"/>
  <c r="R74" i="69"/>
  <c r="R77" i="69"/>
  <c r="R73" i="69"/>
  <c r="R61" i="69"/>
  <c r="R59" i="69"/>
  <c r="R66" i="69"/>
  <c r="R57" i="69"/>
  <c r="R58" i="69"/>
  <c r="R67" i="69"/>
  <c r="R70" i="69"/>
  <c r="R63" i="69"/>
  <c r="E144" i="8"/>
  <c r="O38" i="6" s="1"/>
  <c r="L130" i="8"/>
  <c r="J38" i="6"/>
  <c r="J40" i="66"/>
  <c r="K80" i="67"/>
  <c r="B97" i="8"/>
  <c r="B93" i="8"/>
  <c r="B95" i="8" s="1"/>
  <c r="J41" i="66"/>
  <c r="K79" i="66"/>
  <c r="K80" i="66" s="1"/>
  <c r="C58" i="6"/>
  <c r="C59" i="6"/>
  <c r="B101" i="7"/>
  <c r="B95" i="7"/>
  <c r="B97" i="7" s="1"/>
  <c r="B99" i="7" s="1"/>
  <c r="F81" i="69"/>
  <c r="B35" i="4"/>
  <c r="B39" i="4"/>
  <c r="Q59" i="6"/>
  <c r="K59" i="6"/>
  <c r="N59" i="6"/>
  <c r="Q38" i="6"/>
  <c r="A27" i="69"/>
  <c r="A64" i="69"/>
  <c r="Q73" i="68"/>
  <c r="M62" i="7"/>
  <c r="P106" i="6" s="1"/>
  <c r="H12" i="6" s="1"/>
  <c r="J12" i="6" s="1"/>
  <c r="Q63" i="68"/>
  <c r="Q62" i="68"/>
  <c r="Q66" i="68"/>
  <c r="D60" i="57"/>
  <c r="H64" i="7"/>
  <c r="H201" i="7" s="1"/>
  <c r="D34" i="70" s="1"/>
  <c r="Q55" i="68"/>
  <c r="Q56" i="68"/>
  <c r="Q18" i="68" s="1"/>
  <c r="C80" i="67"/>
  <c r="C78" i="66"/>
  <c r="C80" i="66" s="1"/>
  <c r="C41" i="66"/>
  <c r="C42" i="67"/>
  <c r="C40" i="66"/>
  <c r="O105" i="6"/>
  <c r="G12" i="6" s="1"/>
  <c r="I12" i="6" s="1"/>
  <c r="Q52" i="68"/>
  <c r="A25" i="68"/>
  <c r="A62" i="68"/>
  <c r="Q70" i="67"/>
  <c r="Q32" i="67" s="1"/>
  <c r="Q73" i="67"/>
  <c r="Q69" i="67"/>
  <c r="M40" i="66"/>
  <c r="Q64" i="67"/>
  <c r="Q26" i="67" s="1"/>
  <c r="O79" i="66"/>
  <c r="O78" i="66"/>
  <c r="O42" i="67"/>
  <c r="I79" i="66"/>
  <c r="I80" i="66" s="1"/>
  <c r="L78" i="66"/>
  <c r="L79" i="66"/>
  <c r="L80" i="67"/>
  <c r="P40" i="66"/>
  <c r="P78" i="66"/>
  <c r="P80" i="66" s="1"/>
  <c r="G79" i="66"/>
  <c r="G80" i="66" s="1"/>
  <c r="G80" i="67"/>
  <c r="F79" i="66"/>
  <c r="F80" i="66" s="1"/>
  <c r="F40" i="66"/>
  <c r="E40" i="66"/>
  <c r="E42" i="67"/>
  <c r="Q63" i="67"/>
  <c r="B78" i="66"/>
  <c r="B80" i="66" s="1"/>
  <c r="B80" i="67"/>
  <c r="M41" i="66"/>
  <c r="Q18" i="67"/>
  <c r="L41" i="66"/>
  <c r="F42" i="67"/>
  <c r="E41" i="66"/>
  <c r="B41" i="66"/>
  <c r="P80" i="67"/>
  <c r="P41" i="66"/>
  <c r="O41" i="66"/>
  <c r="K81" i="67"/>
  <c r="B29" i="7"/>
  <c r="B31" i="7" s="1"/>
  <c r="B33" i="7" s="1"/>
  <c r="I80" i="67"/>
  <c r="K61" i="57"/>
  <c r="J80" i="67"/>
  <c r="K25" i="57"/>
  <c r="K24" i="57"/>
  <c r="K21" i="57"/>
  <c r="L22" i="57"/>
  <c r="K57" i="57"/>
  <c r="J78" i="66"/>
  <c r="J80" i="66" s="1"/>
  <c r="L25" i="57"/>
  <c r="O80" i="67"/>
  <c r="Q50" i="67"/>
  <c r="Q12" i="67" s="1"/>
  <c r="M57" i="57"/>
  <c r="P42" i="67"/>
  <c r="E80" i="67"/>
  <c r="F80" i="67"/>
  <c r="A23" i="67"/>
  <c r="A60" i="67"/>
  <c r="H181" i="6"/>
  <c r="L181" i="6"/>
  <c r="B27" i="9"/>
  <c r="B29" i="9" s="1"/>
  <c r="B35" i="9" s="1"/>
  <c r="Q66" i="66"/>
  <c r="Q70" i="66"/>
  <c r="O61" i="57"/>
  <c r="K64" i="7"/>
  <c r="K201" i="7" s="1"/>
  <c r="D37" i="70" s="1"/>
  <c r="M58" i="57"/>
  <c r="M61" i="57"/>
  <c r="Q63" i="66"/>
  <c r="H69" i="6"/>
  <c r="C22" i="57"/>
  <c r="E20" i="57"/>
  <c r="C25" i="57"/>
  <c r="C24" i="57"/>
  <c r="M61" i="7"/>
  <c r="C57" i="57"/>
  <c r="C80" i="57" s="1"/>
  <c r="C23" i="57"/>
  <c r="C21" i="57"/>
  <c r="C20" i="57"/>
  <c r="K12" i="6"/>
  <c r="K81" i="66"/>
  <c r="I62" i="57"/>
  <c r="I57" i="57"/>
  <c r="I58" i="57"/>
  <c r="E45" i="25"/>
  <c r="M17" i="25"/>
  <c r="I61" i="57"/>
  <c r="O230" i="6"/>
  <c r="M63" i="57"/>
  <c r="M59" i="57"/>
  <c r="O157" i="6"/>
  <c r="G21" i="6" s="1"/>
  <c r="I21" i="6" s="1"/>
  <c r="M24" i="57"/>
  <c r="M62" i="57"/>
  <c r="L62" i="57"/>
  <c r="L21" i="57"/>
  <c r="K20" i="57"/>
  <c r="L58" i="57"/>
  <c r="L23" i="57"/>
  <c r="P227" i="6"/>
  <c r="M63" i="8"/>
  <c r="E142" i="8"/>
  <c r="M33" i="8"/>
  <c r="K22" i="57"/>
  <c r="K19" i="57"/>
  <c r="Q11" i="66"/>
  <c r="Q56" i="66"/>
  <c r="Q53" i="66"/>
  <c r="E80" i="66"/>
  <c r="Q52" i="66"/>
  <c r="J81" i="65"/>
  <c r="P20" i="57"/>
  <c r="P61" i="57"/>
  <c r="E62" i="57"/>
  <c r="B22" i="57"/>
  <c r="J60" i="57"/>
  <c r="J25" i="57"/>
  <c r="J59" i="57"/>
  <c r="R76" i="65"/>
  <c r="Q80" i="65"/>
  <c r="P57" i="57"/>
  <c r="P80" i="57" s="1"/>
  <c r="P81" i="57" s="1"/>
  <c r="P22" i="57"/>
  <c r="O59" i="57"/>
  <c r="O24" i="57"/>
  <c r="N23" i="57"/>
  <c r="R77" i="65"/>
  <c r="R39" i="65" s="1"/>
  <c r="N59" i="57"/>
  <c r="N63" i="57"/>
  <c r="M20" i="57"/>
  <c r="G21" i="57"/>
  <c r="G25" i="57"/>
  <c r="E19" i="57"/>
  <c r="B60" i="57"/>
  <c r="B21" i="57"/>
  <c r="B25" i="57"/>
  <c r="A13" i="66"/>
  <c r="A50" i="66"/>
  <c r="J43" i="65"/>
  <c r="J23" i="57"/>
  <c r="O63" i="57"/>
  <c r="E23" i="57"/>
  <c r="G64" i="7"/>
  <c r="G201" i="7" s="1"/>
  <c r="D33" i="70" s="1"/>
  <c r="F23" i="57"/>
  <c r="P24" i="57"/>
  <c r="O23" i="57"/>
  <c r="O22" i="57"/>
  <c r="O21" i="57"/>
  <c r="H25" i="57"/>
  <c r="H58" i="57"/>
  <c r="H62" i="57"/>
  <c r="H21" i="57"/>
  <c r="E143" i="8"/>
  <c r="M31" i="70" s="1"/>
  <c r="M111" i="8"/>
  <c r="N24" i="57"/>
  <c r="M112" i="8"/>
  <c r="P169" i="6" s="1"/>
  <c r="H22" i="6" s="1"/>
  <c r="J22" i="6" s="1"/>
  <c r="O168" i="6"/>
  <c r="G22" i="6" s="1"/>
  <c r="I22" i="6" s="1"/>
  <c r="N19" i="57"/>
  <c r="N20" i="57"/>
  <c r="O174" i="6"/>
  <c r="M130" i="8"/>
  <c r="P175" i="6" s="1"/>
  <c r="N80" i="65"/>
  <c r="M25" i="57"/>
  <c r="M23" i="57"/>
  <c r="M22" i="57"/>
  <c r="N60" i="57"/>
  <c r="M21" i="57"/>
  <c r="M129" i="8"/>
  <c r="G58" i="57"/>
  <c r="G60" i="57"/>
  <c r="R70" i="65"/>
  <c r="O123" i="6"/>
  <c r="G16" i="6" s="1"/>
  <c r="M140" i="7"/>
  <c r="P124" i="6" s="1"/>
  <c r="H16" i="6" s="1"/>
  <c r="J16" i="6" s="1"/>
  <c r="M139" i="7"/>
  <c r="E204" i="7"/>
  <c r="G31" i="70" s="1"/>
  <c r="G23" i="57"/>
  <c r="G62" i="57"/>
  <c r="F22" i="57"/>
  <c r="E59" i="57"/>
  <c r="O94" i="6"/>
  <c r="G11" i="6" s="1"/>
  <c r="M46" i="7"/>
  <c r="P95" i="6" s="1"/>
  <c r="F192" i="7"/>
  <c r="D70" i="70" s="1"/>
  <c r="F64" i="7"/>
  <c r="F201" i="7" s="1"/>
  <c r="D32" i="70" s="1"/>
  <c r="M79" i="7"/>
  <c r="M80" i="7"/>
  <c r="P112" i="6" s="1"/>
  <c r="H14" i="6" s="1"/>
  <c r="J14" i="6" s="1"/>
  <c r="O111" i="6"/>
  <c r="G14" i="6" s="1"/>
  <c r="I14" i="6" s="1"/>
  <c r="I64" i="7"/>
  <c r="I201" i="7" s="1"/>
  <c r="D35" i="70" s="1"/>
  <c r="I192" i="7"/>
  <c r="D73" i="70" s="1"/>
  <c r="R73" i="70" s="1"/>
  <c r="B57" i="57"/>
  <c r="B24" i="57"/>
  <c r="E63" i="57"/>
  <c r="D63" i="57"/>
  <c r="J192" i="7"/>
  <c r="D74" i="70" s="1"/>
  <c r="R74" i="70" s="1"/>
  <c r="J64" i="7"/>
  <c r="J201" i="7" s="1"/>
  <c r="D36" i="70" s="1"/>
  <c r="E22" i="57"/>
  <c r="B20" i="57"/>
  <c r="E25" i="57"/>
  <c r="D59" i="57"/>
  <c r="B23" i="57"/>
  <c r="E64" i="7"/>
  <c r="E201" i="7" s="1"/>
  <c r="D31" i="70" s="1"/>
  <c r="E192" i="7"/>
  <c r="E21" i="57"/>
  <c r="B61" i="57"/>
  <c r="E199" i="7"/>
  <c r="B31" i="70" s="1"/>
  <c r="B42" i="70" s="1"/>
  <c r="M45" i="7"/>
  <c r="E4" i="25"/>
  <c r="E4" i="56"/>
  <c r="E4" i="9"/>
  <c r="F4" i="9" s="1"/>
  <c r="G4" i="9" s="1"/>
  <c r="H4" i="9" s="1"/>
  <c r="I4" i="9" s="1"/>
  <c r="J4" i="9" s="1"/>
  <c r="K4" i="9" s="1"/>
  <c r="F4" i="8"/>
  <c r="G4" i="8" s="1"/>
  <c r="H4" i="8" s="1"/>
  <c r="I4" i="8" s="1"/>
  <c r="J4" i="8" s="1"/>
  <c r="K4" i="8" s="1"/>
  <c r="F24" i="57"/>
  <c r="F42" i="65"/>
  <c r="F19" i="57"/>
  <c r="F58" i="57"/>
  <c r="O117" i="6"/>
  <c r="G15" i="6" s="1"/>
  <c r="I15" i="6" s="1"/>
  <c r="M122" i="7"/>
  <c r="P118" i="6" s="1"/>
  <c r="H15" i="6" s="1"/>
  <c r="J15" i="6" s="1"/>
  <c r="R66" i="65"/>
  <c r="F63" i="57"/>
  <c r="M121" i="7"/>
  <c r="F80" i="65"/>
  <c r="R62" i="65"/>
  <c r="F59" i="57"/>
  <c r="M34" i="25"/>
  <c r="P198" i="6" s="1"/>
  <c r="M59" i="4"/>
  <c r="E65" i="4"/>
  <c r="J31" i="70" s="1"/>
  <c r="H23" i="57"/>
  <c r="R64" i="65"/>
  <c r="O145" i="6"/>
  <c r="M60" i="4"/>
  <c r="P146" i="6" s="1"/>
  <c r="H19" i="6" s="1"/>
  <c r="J19" i="6" s="1"/>
  <c r="R63" i="65"/>
  <c r="H60" i="57"/>
  <c r="J24" i="57"/>
  <c r="J19" i="57"/>
  <c r="K80" i="65"/>
  <c r="J20" i="57"/>
  <c r="M33" i="25"/>
  <c r="Q81" i="65"/>
  <c r="R28" i="65"/>
  <c r="P25" i="57"/>
  <c r="P19" i="57"/>
  <c r="Q42" i="65"/>
  <c r="P21" i="57"/>
  <c r="M34" i="56"/>
  <c r="P204" i="6" s="1"/>
  <c r="H26" i="6" s="1"/>
  <c r="O203" i="6"/>
  <c r="G26" i="6" s="1"/>
  <c r="M33" i="56"/>
  <c r="M51" i="9"/>
  <c r="R60" i="65"/>
  <c r="O57" i="57"/>
  <c r="O185" i="6"/>
  <c r="G25" i="6" s="1"/>
  <c r="M52" i="9"/>
  <c r="P186" i="6" s="1"/>
  <c r="O62" i="57"/>
  <c r="O20" i="57"/>
  <c r="O58" i="57"/>
  <c r="R37" i="70" l="1"/>
  <c r="I16" i="6"/>
  <c r="H11" i="6"/>
  <c r="J11" i="6" s="1"/>
  <c r="R33" i="70"/>
  <c r="R34" i="70"/>
  <c r="R35" i="70"/>
  <c r="R70" i="70"/>
  <c r="R32" i="70" s="1"/>
  <c r="B41" i="4"/>
  <c r="B43" i="4" s="1"/>
  <c r="R36" i="70"/>
  <c r="R62" i="70"/>
  <c r="D69" i="70"/>
  <c r="D42" i="70" s="1"/>
  <c r="B103" i="7"/>
  <c r="B105" i="7" s="1"/>
  <c r="B107" i="7" s="1"/>
  <c r="B109" i="7" s="1"/>
  <c r="B111" i="7" s="1"/>
  <c r="B113" i="7" s="1"/>
  <c r="B115" i="7" s="1"/>
  <c r="B117" i="7" s="1"/>
  <c r="B119" i="7" s="1"/>
  <c r="M42" i="70"/>
  <c r="R60" i="70"/>
  <c r="R22" i="70" s="1"/>
  <c r="R67" i="70"/>
  <c r="R59" i="70"/>
  <c r="R66" i="70"/>
  <c r="R28" i="70" s="1"/>
  <c r="G42" i="70"/>
  <c r="R19" i="70"/>
  <c r="R26" i="70"/>
  <c r="R30" i="70"/>
  <c r="R56" i="70"/>
  <c r="R63" i="70"/>
  <c r="R20" i="70"/>
  <c r="R27" i="70"/>
  <c r="H48" i="6"/>
  <c r="R23" i="70"/>
  <c r="R21" i="70"/>
  <c r="P60" i="6"/>
  <c r="Q81" i="70"/>
  <c r="F81" i="70"/>
  <c r="F60" i="6"/>
  <c r="R78" i="69"/>
  <c r="R55" i="70"/>
  <c r="R18" i="70"/>
  <c r="R16" i="70"/>
  <c r="R12" i="70"/>
  <c r="R79" i="69"/>
  <c r="R49" i="70"/>
  <c r="R11" i="70" s="1"/>
  <c r="R53" i="70"/>
  <c r="R15" i="70" s="1"/>
  <c r="R51" i="70"/>
  <c r="R13" i="70" s="1"/>
  <c r="R52" i="70"/>
  <c r="G60" i="6"/>
  <c r="P81" i="70"/>
  <c r="Q60" i="6"/>
  <c r="Q68" i="6" s="1"/>
  <c r="P43" i="70"/>
  <c r="E81" i="70"/>
  <c r="E60" i="6"/>
  <c r="E43" i="70"/>
  <c r="E39" i="6"/>
  <c r="R41" i="69"/>
  <c r="R40" i="69"/>
  <c r="R42" i="69" s="1"/>
  <c r="B81" i="70"/>
  <c r="B60" i="6"/>
  <c r="F43" i="70"/>
  <c r="M81" i="70"/>
  <c r="N60" i="6"/>
  <c r="J81" i="70"/>
  <c r="K60" i="6"/>
  <c r="K68" i="6" s="1"/>
  <c r="I60" i="6"/>
  <c r="Q43" i="70"/>
  <c r="R36" i="69"/>
  <c r="R39" i="69"/>
  <c r="R35" i="69"/>
  <c r="R64" i="69"/>
  <c r="R71" i="69"/>
  <c r="R33" i="69" s="1"/>
  <c r="R68" i="69"/>
  <c r="R75" i="69"/>
  <c r="R37" i="69" s="1"/>
  <c r="R65" i="69"/>
  <c r="R72" i="69"/>
  <c r="R69" i="69"/>
  <c r="R76" i="69"/>
  <c r="R30" i="69"/>
  <c r="R31" i="69"/>
  <c r="R29" i="69"/>
  <c r="R27" i="69"/>
  <c r="R19" i="69"/>
  <c r="R26" i="69"/>
  <c r="R32" i="69"/>
  <c r="R28" i="69"/>
  <c r="R23" i="69"/>
  <c r="O59" i="6"/>
  <c r="J59" i="6"/>
  <c r="N38" i="6"/>
  <c r="K38" i="6"/>
  <c r="Q81" i="69"/>
  <c r="P59" i="6"/>
  <c r="R21" i="69"/>
  <c r="R22" i="69"/>
  <c r="R18" i="69"/>
  <c r="R25" i="69"/>
  <c r="R24" i="69"/>
  <c r="B38" i="6"/>
  <c r="N81" i="69"/>
  <c r="K80" i="57"/>
  <c r="K81" i="57" s="1"/>
  <c r="L81" i="69"/>
  <c r="K81" i="69"/>
  <c r="K40" i="66"/>
  <c r="O43" i="69"/>
  <c r="B99" i="8"/>
  <c r="B101" i="8" s="1"/>
  <c r="B103" i="8" s="1"/>
  <c r="R17" i="69"/>
  <c r="G19" i="6"/>
  <c r="I19" i="6" s="1"/>
  <c r="B81" i="69"/>
  <c r="B59" i="6"/>
  <c r="R15" i="69"/>
  <c r="C68" i="6"/>
  <c r="R14" i="69"/>
  <c r="F59" i="6"/>
  <c r="C43" i="69"/>
  <c r="C38" i="6"/>
  <c r="R12" i="69"/>
  <c r="Q78" i="68"/>
  <c r="R13" i="69"/>
  <c r="E81" i="69"/>
  <c r="E59" i="6"/>
  <c r="G81" i="69"/>
  <c r="G59" i="6"/>
  <c r="M81" i="69"/>
  <c r="J81" i="69"/>
  <c r="I59" i="6"/>
  <c r="F43" i="69"/>
  <c r="F38" i="6"/>
  <c r="Q43" i="69"/>
  <c r="P38" i="6"/>
  <c r="N43" i="69"/>
  <c r="E43" i="69"/>
  <c r="E38" i="6"/>
  <c r="Q77" i="68"/>
  <c r="Q39" i="68" s="1"/>
  <c r="Q76" i="68"/>
  <c r="Q38" i="68" s="1"/>
  <c r="P81" i="69"/>
  <c r="P43" i="69"/>
  <c r="Q40" i="68"/>
  <c r="Q79" i="68"/>
  <c r="Q41" i="68" s="1"/>
  <c r="Q68" i="68"/>
  <c r="Q30" i="68" s="1"/>
  <c r="Q75" i="68"/>
  <c r="Q67" i="68"/>
  <c r="Q74" i="68"/>
  <c r="R49" i="69"/>
  <c r="A65" i="69"/>
  <c r="A28" i="69"/>
  <c r="Q29" i="68"/>
  <c r="F42" i="66"/>
  <c r="F43" i="66" s="1"/>
  <c r="Q69" i="68"/>
  <c r="Q31" i="68" s="1"/>
  <c r="Q70" i="68"/>
  <c r="Q32" i="68" s="1"/>
  <c r="O42" i="66"/>
  <c r="O43" i="66" s="1"/>
  <c r="Q65" i="68"/>
  <c r="Q27" i="68" s="1"/>
  <c r="Q72" i="68"/>
  <c r="Q34" i="68" s="1"/>
  <c r="Q64" i="68"/>
  <c r="Q71" i="68"/>
  <c r="Q33" i="68" s="1"/>
  <c r="Q35" i="68"/>
  <c r="Q28" i="68"/>
  <c r="Q25" i="68"/>
  <c r="Q26" i="68"/>
  <c r="C43" i="68"/>
  <c r="C37" i="6"/>
  <c r="Q24" i="68"/>
  <c r="D22" i="57"/>
  <c r="I43" i="68"/>
  <c r="L43" i="68"/>
  <c r="G43" i="68"/>
  <c r="Q53" i="68"/>
  <c r="Q60" i="68"/>
  <c r="Q54" i="68"/>
  <c r="Q61" i="68"/>
  <c r="E42" i="66"/>
  <c r="E43" i="66" s="1"/>
  <c r="Q59" i="68"/>
  <c r="F81" i="68"/>
  <c r="M81" i="68"/>
  <c r="Q21" i="68"/>
  <c r="Q16" i="68"/>
  <c r="Q15" i="68"/>
  <c r="Q57" i="68"/>
  <c r="Q19" i="68" s="1"/>
  <c r="Q51" i="68"/>
  <c r="Q58" i="68"/>
  <c r="Q38" i="67"/>
  <c r="Q17" i="68"/>
  <c r="L81" i="68"/>
  <c r="G81" i="68"/>
  <c r="F43" i="68"/>
  <c r="E81" i="68"/>
  <c r="E43" i="68"/>
  <c r="B81" i="68"/>
  <c r="O81" i="68"/>
  <c r="O43" i="68"/>
  <c r="P43" i="68"/>
  <c r="I81" i="68"/>
  <c r="Q49" i="68"/>
  <c r="Q11" i="68" s="1"/>
  <c r="Q37" i="67"/>
  <c r="C43" i="67"/>
  <c r="Q14" i="68"/>
  <c r="Q13" i="68"/>
  <c r="Q36" i="67"/>
  <c r="J37" i="6"/>
  <c r="J58" i="6"/>
  <c r="Q50" i="68"/>
  <c r="A26" i="68"/>
  <c r="A63" i="68"/>
  <c r="O80" i="66"/>
  <c r="O81" i="66" s="1"/>
  <c r="L80" i="66"/>
  <c r="L81" i="66" s="1"/>
  <c r="Q68" i="67"/>
  <c r="Q30" i="67" s="1"/>
  <c r="Q67" i="67"/>
  <c r="Q66" i="67"/>
  <c r="Q28" i="67" s="1"/>
  <c r="Q72" i="67"/>
  <c r="Q65" i="67"/>
  <c r="Q71" i="67"/>
  <c r="Q33" i="67" s="1"/>
  <c r="Q31" i="67"/>
  <c r="Q35" i="67"/>
  <c r="P42" i="66"/>
  <c r="P43" i="66" s="1"/>
  <c r="Q25" i="67"/>
  <c r="Q27" i="67"/>
  <c r="I40" i="66"/>
  <c r="I42" i="66" s="1"/>
  <c r="I42" i="67"/>
  <c r="L40" i="66"/>
  <c r="L42" i="66" s="1"/>
  <c r="L42" i="67"/>
  <c r="L43" i="67" s="1"/>
  <c r="G40" i="66"/>
  <c r="G42" i="66" s="1"/>
  <c r="G42" i="67"/>
  <c r="G43" i="67" s="1"/>
  <c r="B40" i="66"/>
  <c r="B42" i="66" s="1"/>
  <c r="B42" i="67"/>
  <c r="B43" i="67" s="1"/>
  <c r="D78" i="66"/>
  <c r="Q78" i="66" s="1"/>
  <c r="Q61" i="67"/>
  <c r="D40" i="66"/>
  <c r="Q21" i="67"/>
  <c r="Q29" i="67"/>
  <c r="D79" i="66"/>
  <c r="Q79" i="66" s="1"/>
  <c r="Q62" i="67"/>
  <c r="Q24" i="67" s="1"/>
  <c r="F43" i="67"/>
  <c r="Q17" i="67"/>
  <c r="Q19" i="67"/>
  <c r="Q53" i="67"/>
  <c r="Q15" i="67" s="1"/>
  <c r="D41" i="66"/>
  <c r="P81" i="67"/>
  <c r="J81" i="67"/>
  <c r="O81" i="67"/>
  <c r="O43" i="67"/>
  <c r="I81" i="67"/>
  <c r="L81" i="67"/>
  <c r="P43" i="67"/>
  <c r="G81" i="67"/>
  <c r="F81" i="67"/>
  <c r="E81" i="67"/>
  <c r="E43" i="67"/>
  <c r="B81" i="67"/>
  <c r="Q51" i="67"/>
  <c r="Q13" i="67" s="1"/>
  <c r="K42" i="67"/>
  <c r="Q52" i="67"/>
  <c r="J42" i="67"/>
  <c r="N42" i="67"/>
  <c r="N80" i="67"/>
  <c r="M80" i="67"/>
  <c r="M42" i="67"/>
  <c r="Q11" i="67"/>
  <c r="A61" i="67"/>
  <c r="A24" i="67"/>
  <c r="F80" i="57"/>
  <c r="F81" i="57" s="1"/>
  <c r="Q67" i="66"/>
  <c r="Q29" i="66" s="1"/>
  <c r="B31" i="9"/>
  <c r="B33" i="9" s="1"/>
  <c r="Q28" i="66"/>
  <c r="Q32" i="66"/>
  <c r="Q65" i="66"/>
  <c r="Q27" i="66" s="1"/>
  <c r="Q57" i="66"/>
  <c r="Q64" i="66"/>
  <c r="Q62" i="66"/>
  <c r="Q69" i="66"/>
  <c r="Q31" i="66" s="1"/>
  <c r="Q61" i="66"/>
  <c r="Q68" i="66"/>
  <c r="Q30" i="66" s="1"/>
  <c r="N42" i="66"/>
  <c r="N43" i="66" s="1"/>
  <c r="Q59" i="66"/>
  <c r="Q21" i="66" s="1"/>
  <c r="M42" i="66"/>
  <c r="D25" i="57"/>
  <c r="Q58" i="66"/>
  <c r="N80" i="66"/>
  <c r="N81" i="66" s="1"/>
  <c r="Q25" i="66"/>
  <c r="Q24" i="66"/>
  <c r="Q23" i="66"/>
  <c r="Q60" i="66"/>
  <c r="Q22" i="66" s="1"/>
  <c r="Q13" i="66"/>
  <c r="P81" i="66"/>
  <c r="I81" i="66"/>
  <c r="J24" i="6"/>
  <c r="H23" i="6"/>
  <c r="J23" i="6" s="1"/>
  <c r="I24" i="6"/>
  <c r="G23" i="6"/>
  <c r="I23" i="6" s="1"/>
  <c r="J26" i="6"/>
  <c r="H25" i="6"/>
  <c r="J25" i="6" s="1"/>
  <c r="C19" i="57"/>
  <c r="C42" i="57" s="1"/>
  <c r="C43" i="57" s="1"/>
  <c r="C42" i="66"/>
  <c r="G80" i="57"/>
  <c r="G81" i="57" s="1"/>
  <c r="J81" i="66"/>
  <c r="J80" i="57"/>
  <c r="J81" i="57" s="1"/>
  <c r="C48" i="6"/>
  <c r="G81" i="66"/>
  <c r="I19" i="57"/>
  <c r="I42" i="57" s="1"/>
  <c r="I43" i="57" s="1"/>
  <c r="I80" i="57"/>
  <c r="I81" i="57" s="1"/>
  <c r="O227" i="6"/>
  <c r="M80" i="57"/>
  <c r="M81" i="57" s="1"/>
  <c r="L80" i="57"/>
  <c r="L81" i="57" s="1"/>
  <c r="Q15" i="66"/>
  <c r="J42" i="66"/>
  <c r="K42" i="57"/>
  <c r="K43" i="57" s="1"/>
  <c r="L19" i="57"/>
  <c r="L42" i="57" s="1"/>
  <c r="L43" i="57" s="1"/>
  <c r="K42" i="66"/>
  <c r="E81" i="66"/>
  <c r="Q14" i="66"/>
  <c r="B81" i="66"/>
  <c r="Q18" i="66"/>
  <c r="F81" i="66"/>
  <c r="R75" i="65"/>
  <c r="Q51" i="66"/>
  <c r="R74" i="65"/>
  <c r="R79" i="65"/>
  <c r="Q55" i="66"/>
  <c r="R78" i="65"/>
  <c r="Q54" i="66"/>
  <c r="R37" i="65"/>
  <c r="E80" i="57"/>
  <c r="E81" i="57" s="1"/>
  <c r="R41" i="65"/>
  <c r="R40" i="65"/>
  <c r="M80" i="66"/>
  <c r="Q49" i="66"/>
  <c r="N80" i="57"/>
  <c r="N81" i="57" s="1"/>
  <c r="D21" i="57"/>
  <c r="R38" i="65"/>
  <c r="A51" i="66"/>
  <c r="A14" i="66"/>
  <c r="H80" i="57"/>
  <c r="H81" i="57" s="1"/>
  <c r="O80" i="65"/>
  <c r="N42" i="57"/>
  <c r="N43" i="57" s="1"/>
  <c r="O42" i="65"/>
  <c r="O43" i="65" s="1"/>
  <c r="E42" i="57"/>
  <c r="E43" i="57" s="1"/>
  <c r="E42" i="65"/>
  <c r="E43" i="65" s="1"/>
  <c r="M64" i="7"/>
  <c r="P107" i="6" s="1"/>
  <c r="H13" i="6" s="1"/>
  <c r="J13" i="6" s="1"/>
  <c r="R32" i="65"/>
  <c r="B80" i="65"/>
  <c r="B81" i="65" s="1"/>
  <c r="R69" i="65"/>
  <c r="R31" i="65" s="1"/>
  <c r="P229" i="6"/>
  <c r="P164" i="6"/>
  <c r="P228" i="6" s="1"/>
  <c r="N42" i="65"/>
  <c r="M19" i="57"/>
  <c r="M42" i="57" s="1"/>
  <c r="M43" i="57" s="1"/>
  <c r="N81" i="65"/>
  <c r="O163" i="6"/>
  <c r="O228" i="6" s="1"/>
  <c r="O229" i="6"/>
  <c r="I25" i="6"/>
  <c r="G80" i="65"/>
  <c r="Q60" i="57"/>
  <c r="G42" i="65"/>
  <c r="G19" i="57"/>
  <c r="G42" i="57" s="1"/>
  <c r="G43" i="57" s="1"/>
  <c r="Q63" i="57"/>
  <c r="Q59" i="57"/>
  <c r="B42" i="65"/>
  <c r="B19" i="57"/>
  <c r="B42" i="57" s="1"/>
  <c r="B43" i="57" s="1"/>
  <c r="D57" i="57"/>
  <c r="D24" i="57"/>
  <c r="D23" i="57"/>
  <c r="M63" i="7"/>
  <c r="R72" i="65"/>
  <c r="D62" i="57"/>
  <c r="Q62" i="57" s="1"/>
  <c r="R73" i="65"/>
  <c r="R35" i="65" s="1"/>
  <c r="B80" i="57"/>
  <c r="B81" i="57" s="1"/>
  <c r="G13" i="6"/>
  <c r="I13" i="6" s="1"/>
  <c r="I11" i="6"/>
  <c r="E80" i="65"/>
  <c r="D20" i="57"/>
  <c r="D61" i="57"/>
  <c r="Q61" i="57" s="1"/>
  <c r="R71" i="65"/>
  <c r="R68" i="65"/>
  <c r="D58" i="57"/>
  <c r="Q58" i="57" s="1"/>
  <c r="L12" i="6"/>
  <c r="F4" i="56"/>
  <c r="G4" i="56" s="1"/>
  <c r="H4" i="56" s="1"/>
  <c r="I4" i="56" s="1"/>
  <c r="J4" i="56" s="1"/>
  <c r="K4" i="56" s="1"/>
  <c r="E20" i="56"/>
  <c r="F20" i="56" s="1"/>
  <c r="G20" i="56" s="1"/>
  <c r="H20" i="56" s="1"/>
  <c r="I20" i="56" s="1"/>
  <c r="J20" i="56" s="1"/>
  <c r="K20" i="56" s="1"/>
  <c r="F4" i="25"/>
  <c r="G4" i="25" s="1"/>
  <c r="H4" i="25" s="1"/>
  <c r="I4" i="25" s="1"/>
  <c r="J4" i="25" s="1"/>
  <c r="K4" i="25" s="1"/>
  <c r="E20" i="25"/>
  <c r="F20" i="25" s="1"/>
  <c r="G20" i="25" s="1"/>
  <c r="H20" i="25" s="1"/>
  <c r="I20" i="25" s="1"/>
  <c r="J20" i="25" s="1"/>
  <c r="K20" i="25" s="1"/>
  <c r="F43" i="65"/>
  <c r="R24" i="65"/>
  <c r="F81" i="65"/>
  <c r="F42" i="57"/>
  <c r="F43" i="57" s="1"/>
  <c r="R26" i="65"/>
  <c r="R65" i="65"/>
  <c r="O224" i="6"/>
  <c r="I80" i="65"/>
  <c r="H19" i="57"/>
  <c r="H42" i="57" s="1"/>
  <c r="H43" i="57" s="1"/>
  <c r="I42" i="65"/>
  <c r="R25" i="65"/>
  <c r="P224" i="6"/>
  <c r="K81" i="65"/>
  <c r="J42" i="57"/>
  <c r="J43" i="57" s="1"/>
  <c r="K42" i="65"/>
  <c r="P42" i="57"/>
  <c r="P43" i="57" s="1"/>
  <c r="Q43" i="65"/>
  <c r="R27" i="65"/>
  <c r="R22" i="65"/>
  <c r="O80" i="57"/>
  <c r="O81" i="57" s="1"/>
  <c r="P42" i="65"/>
  <c r="P80" i="65"/>
  <c r="R61" i="65"/>
  <c r="O42" i="57"/>
  <c r="O43" i="57" s="1"/>
  <c r="O187" i="6"/>
  <c r="B105" i="8" l="1"/>
  <c r="B107" i="8"/>
  <c r="B109" i="8" s="1"/>
  <c r="B47" i="4"/>
  <c r="B49" i="4" s="1"/>
  <c r="B51" i="4" s="1"/>
  <c r="B53" i="4" s="1"/>
  <c r="B55" i="4" s="1"/>
  <c r="B57" i="4" s="1"/>
  <c r="D80" i="70"/>
  <c r="R69" i="70"/>
  <c r="R80" i="70" s="1"/>
  <c r="R60" i="6" s="1"/>
  <c r="J42" i="70"/>
  <c r="J43" i="70" s="1"/>
  <c r="R24" i="70"/>
  <c r="R29" i="70"/>
  <c r="R25" i="70"/>
  <c r="N39" i="6"/>
  <c r="M43" i="70"/>
  <c r="B43" i="70"/>
  <c r="B39" i="6"/>
  <c r="G43" i="70"/>
  <c r="G39" i="6"/>
  <c r="D43" i="70"/>
  <c r="Q47" i="6"/>
  <c r="R17" i="70"/>
  <c r="R14" i="70"/>
  <c r="D81" i="70"/>
  <c r="Q69" i="6"/>
  <c r="R38" i="69"/>
  <c r="R34" i="69"/>
  <c r="O81" i="69"/>
  <c r="M43" i="69"/>
  <c r="J43" i="69"/>
  <c r="R20" i="69"/>
  <c r="B43" i="69"/>
  <c r="G38" i="6"/>
  <c r="G43" i="69"/>
  <c r="K43" i="69"/>
  <c r="L43" i="69"/>
  <c r="R16" i="69"/>
  <c r="D43" i="69"/>
  <c r="D59" i="6"/>
  <c r="R11" i="69"/>
  <c r="Q37" i="68"/>
  <c r="Q36" i="68"/>
  <c r="A29" i="69"/>
  <c r="A66" i="69"/>
  <c r="Q22" i="57"/>
  <c r="Q22" i="68"/>
  <c r="Q23" i="68"/>
  <c r="M68" i="6"/>
  <c r="B43" i="68"/>
  <c r="D81" i="68"/>
  <c r="D43" i="68"/>
  <c r="Q20" i="68"/>
  <c r="P81" i="68"/>
  <c r="P68" i="6"/>
  <c r="P47" i="6" s="1"/>
  <c r="M43" i="68"/>
  <c r="N81" i="68"/>
  <c r="N68" i="6"/>
  <c r="N43" i="68"/>
  <c r="Q81" i="68"/>
  <c r="Q12" i="68"/>
  <c r="A64" i="68"/>
  <c r="A27" i="68"/>
  <c r="Q34" i="67"/>
  <c r="Q40" i="66"/>
  <c r="Q41" i="66"/>
  <c r="D80" i="67"/>
  <c r="D81" i="67" s="1"/>
  <c r="I43" i="67"/>
  <c r="Q23" i="67"/>
  <c r="D42" i="67"/>
  <c r="Q20" i="67"/>
  <c r="J43" i="67"/>
  <c r="K43" i="67"/>
  <c r="M43" i="67"/>
  <c r="M81" i="67"/>
  <c r="N81" i="67"/>
  <c r="N43" i="67"/>
  <c r="Q80" i="67"/>
  <c r="Q14" i="67"/>
  <c r="A25" i="67"/>
  <c r="A62" i="67"/>
  <c r="Q25" i="57"/>
  <c r="Q26" i="66"/>
  <c r="Q20" i="66"/>
  <c r="Q19" i="66"/>
  <c r="Q21" i="57"/>
  <c r="B43" i="66"/>
  <c r="I43" i="66"/>
  <c r="G43" i="66"/>
  <c r="C43" i="66"/>
  <c r="K69" i="6"/>
  <c r="J43" i="66"/>
  <c r="L43" i="66"/>
  <c r="J68" i="6"/>
  <c r="L68" i="6"/>
  <c r="K43" i="66"/>
  <c r="M81" i="66"/>
  <c r="Q17" i="66"/>
  <c r="Q16" i="66"/>
  <c r="F68" i="6"/>
  <c r="F47" i="6" s="1"/>
  <c r="Q50" i="66"/>
  <c r="Q80" i="66" s="1"/>
  <c r="D80" i="66"/>
  <c r="R36" i="65"/>
  <c r="D42" i="66"/>
  <c r="M43" i="66"/>
  <c r="A52" i="66"/>
  <c r="A15" i="66"/>
  <c r="O81" i="65"/>
  <c r="R33" i="65"/>
  <c r="B68" i="6"/>
  <c r="R30" i="65"/>
  <c r="Q24" i="57"/>
  <c r="Q23" i="57"/>
  <c r="R34" i="65"/>
  <c r="N43" i="65"/>
  <c r="G81" i="65"/>
  <c r="G43" i="65"/>
  <c r="E68" i="6"/>
  <c r="E47" i="6" s="1"/>
  <c r="E81" i="65"/>
  <c r="D19" i="57"/>
  <c r="B43" i="65"/>
  <c r="R67" i="65"/>
  <c r="R80" i="65" s="1"/>
  <c r="D80" i="65"/>
  <c r="D80" i="57"/>
  <c r="D81" i="57" s="1"/>
  <c r="Q57" i="57"/>
  <c r="Q80" i="57" s="1"/>
  <c r="Q81" i="57" s="1"/>
  <c r="I81" i="65"/>
  <c r="I43" i="65"/>
  <c r="K43" i="65"/>
  <c r="P43" i="65"/>
  <c r="G28" i="6"/>
  <c r="H28" i="6" s="1"/>
  <c r="I26" i="6"/>
  <c r="P81" i="65"/>
  <c r="Q20" i="57"/>
  <c r="R23" i="65"/>
  <c r="R31" i="70" l="1"/>
  <c r="R42" i="70" s="1"/>
  <c r="R39" i="6" s="1"/>
  <c r="N47" i="6"/>
  <c r="K22" i="6" s="1"/>
  <c r="L22" i="6" s="1"/>
  <c r="K39" i="6"/>
  <c r="K47" i="6" s="1"/>
  <c r="K19" i="6" s="1"/>
  <c r="Q48" i="6"/>
  <c r="K25" i="6"/>
  <c r="B47" i="6"/>
  <c r="D39" i="6"/>
  <c r="R81" i="70"/>
  <c r="D60" i="6"/>
  <c r="R81" i="69"/>
  <c r="R59" i="6"/>
  <c r="D38" i="6"/>
  <c r="D81" i="69"/>
  <c r="A67" i="69"/>
  <c r="A30" i="69"/>
  <c r="Q43" i="68"/>
  <c r="N69" i="6"/>
  <c r="L69" i="6"/>
  <c r="M69" i="6"/>
  <c r="A28" i="68"/>
  <c r="A65" i="68"/>
  <c r="D43" i="67"/>
  <c r="Q42" i="67"/>
  <c r="Q43" i="67" s="1"/>
  <c r="Q81" i="67"/>
  <c r="A63" i="67"/>
  <c r="A26" i="67"/>
  <c r="B37" i="9"/>
  <c r="E69" i="6"/>
  <c r="B69" i="6"/>
  <c r="F69" i="6"/>
  <c r="J69" i="6"/>
  <c r="I68" i="6"/>
  <c r="I47" i="6" s="1"/>
  <c r="G68" i="6"/>
  <c r="G47" i="6" s="1"/>
  <c r="O68" i="6"/>
  <c r="O47" i="6" s="1"/>
  <c r="K23" i="6" s="1"/>
  <c r="L23" i="6" s="1"/>
  <c r="D81" i="66"/>
  <c r="Q81" i="66"/>
  <c r="Q12" i="66"/>
  <c r="A53" i="66"/>
  <c r="A16" i="66"/>
  <c r="R81" i="65"/>
  <c r="D81" i="65"/>
  <c r="R29" i="65"/>
  <c r="R42" i="65" s="1"/>
  <c r="R43" i="65" s="1"/>
  <c r="D42" i="65"/>
  <c r="D42" i="57"/>
  <c r="D43" i="57" s="1"/>
  <c r="Q19" i="57"/>
  <c r="Q42" i="57" s="1"/>
  <c r="Q43" i="57" s="1"/>
  <c r="J28" i="6"/>
  <c r="I28" i="6"/>
  <c r="P69" i="6"/>
  <c r="B39" i="9" l="1"/>
  <c r="B41" i="9"/>
  <c r="K48" i="6"/>
  <c r="R43" i="70"/>
  <c r="L19" i="6"/>
  <c r="K18" i="6"/>
  <c r="L18" i="6" s="1"/>
  <c r="R38" i="6"/>
  <c r="R43" i="69"/>
  <c r="A68" i="69"/>
  <c r="A31" i="69"/>
  <c r="L20" i="6"/>
  <c r="L21" i="6"/>
  <c r="N48" i="6"/>
  <c r="A29" i="68"/>
  <c r="A66" i="68"/>
  <c r="A27" i="67"/>
  <c r="A64" i="67"/>
  <c r="O69" i="6"/>
  <c r="L25" i="6"/>
  <c r="G69" i="6"/>
  <c r="G48" i="6"/>
  <c r="J48" i="6"/>
  <c r="B48" i="6"/>
  <c r="K11" i="6"/>
  <c r="L11" i="6" s="1"/>
  <c r="L48" i="6"/>
  <c r="F48" i="6"/>
  <c r="K15" i="6"/>
  <c r="L15" i="6" s="1"/>
  <c r="E48" i="6"/>
  <c r="K14" i="6"/>
  <c r="L14" i="6" s="1"/>
  <c r="I48" i="6"/>
  <c r="M48" i="6"/>
  <c r="I69" i="6"/>
  <c r="D68" i="6"/>
  <c r="D47" i="6" s="1"/>
  <c r="R68" i="6"/>
  <c r="R69" i="6" s="1"/>
  <c r="Q42" i="66"/>
  <c r="D43" i="66"/>
  <c r="A17" i="66"/>
  <c r="A54" i="66"/>
  <c r="D43" i="65"/>
  <c r="B43" i="9" l="1"/>
  <c r="A69" i="69"/>
  <c r="A32" i="69"/>
  <c r="A30" i="68"/>
  <c r="A67" i="68"/>
  <c r="A65" i="67"/>
  <c r="A28" i="67"/>
  <c r="D69" i="6"/>
  <c r="R47" i="6"/>
  <c r="K16" i="6"/>
  <c r="L16" i="6" s="1"/>
  <c r="O48" i="6"/>
  <c r="L24" i="6"/>
  <c r="Q43" i="66"/>
  <c r="A55" i="66"/>
  <c r="A18" i="66"/>
  <c r="B45" i="9" l="1"/>
  <c r="B47" i="9" s="1"/>
  <c r="B49" i="9"/>
  <c r="A33" i="69"/>
  <c r="A70" i="69"/>
  <c r="A68" i="68"/>
  <c r="A31" i="68"/>
  <c r="A29" i="67"/>
  <c r="A66" i="67"/>
  <c r="P48" i="6"/>
  <c r="K26" i="6"/>
  <c r="L26" i="6" s="1"/>
  <c r="R48" i="6"/>
  <c r="K28" i="6"/>
  <c r="D48" i="6"/>
  <c r="K13" i="6"/>
  <c r="L13" i="6" s="1"/>
  <c r="A19" i="66"/>
  <c r="A56" i="66"/>
  <c r="A71" i="69" l="1"/>
  <c r="A34" i="69"/>
  <c r="A69" i="68"/>
  <c r="A32" i="68"/>
  <c r="A67" i="67"/>
  <c r="A30" i="67"/>
  <c r="A57" i="66"/>
  <c r="A20" i="66"/>
  <c r="A72" i="69" l="1"/>
  <c r="A35" i="69"/>
  <c r="A70" i="68"/>
  <c r="A33" i="68"/>
  <c r="A31" i="67"/>
  <c r="A68" i="67"/>
  <c r="A21" i="66"/>
  <c r="A58" i="66"/>
  <c r="A73" i="69" l="1"/>
  <c r="A36" i="69"/>
  <c r="A71" i="68"/>
  <c r="A34" i="68"/>
  <c r="A69" i="67"/>
  <c r="A32" i="67"/>
  <c r="A59" i="66"/>
  <c r="A22" i="66"/>
  <c r="A74" i="69" l="1"/>
  <c r="A37" i="69"/>
  <c r="A72" i="68"/>
  <c r="A35" i="68"/>
  <c r="A33" i="67"/>
  <c r="A70" i="67"/>
  <c r="A23" i="66"/>
  <c r="A60" i="66"/>
  <c r="A75" i="69" l="1"/>
  <c r="A38" i="69"/>
  <c r="A73" i="68"/>
  <c r="A36" i="68"/>
  <c r="A71" i="67"/>
  <c r="A34" i="67"/>
  <c r="A61" i="66"/>
  <c r="A24" i="66"/>
  <c r="A39" i="69" l="1"/>
  <c r="A76" i="69"/>
  <c r="A74" i="68"/>
  <c r="A37" i="68"/>
  <c r="A72" i="67"/>
  <c r="A35" i="67"/>
  <c r="A25" i="66"/>
  <c r="A62" i="66"/>
  <c r="A40" i="69" l="1"/>
  <c r="A78" i="69" s="1"/>
  <c r="A77" i="69"/>
  <c r="A38" i="68"/>
  <c r="A75" i="68"/>
  <c r="A36" i="67"/>
  <c r="A73" i="67"/>
  <c r="A63" i="66"/>
  <c r="A26" i="66"/>
  <c r="A39" i="68" l="1"/>
  <c r="A76" i="68"/>
  <c r="A37" i="67"/>
  <c r="A74" i="67"/>
  <c r="A27" i="66"/>
  <c r="A64" i="66"/>
  <c r="A77" i="68" l="1"/>
  <c r="A40" i="68"/>
  <c r="A78" i="68" s="1"/>
  <c r="A75" i="67"/>
  <c r="A38" i="67"/>
  <c r="A65" i="66"/>
  <c r="A28" i="66"/>
  <c r="A76" i="67" l="1"/>
  <c r="A39" i="67"/>
  <c r="A29" i="66"/>
  <c r="A66" i="66"/>
  <c r="A77" i="67" l="1"/>
  <c r="A40" i="67"/>
  <c r="A78" i="67" s="1"/>
  <c r="A67" i="66"/>
  <c r="A30" i="66"/>
  <c r="A31" i="66" l="1"/>
  <c r="A68" i="66"/>
  <c r="A69" i="66" l="1"/>
  <c r="A32" i="66"/>
  <c r="A33" i="66" l="1"/>
  <c r="A70" i="66"/>
  <c r="A71" i="66" l="1"/>
  <c r="A34" i="66"/>
  <c r="A35" i="66" l="1"/>
  <c r="A72" i="66"/>
  <c r="A73" i="66" l="1"/>
  <c r="A36" i="66"/>
  <c r="A37" i="66" l="1"/>
  <c r="A74" i="66"/>
  <c r="A38" i="66" l="1"/>
  <c r="A75" i="66"/>
  <c r="A76" i="66" l="1"/>
  <c r="A39" i="66"/>
  <c r="A77" i="66" l="1"/>
  <c r="A40" i="66"/>
  <c r="A78" i="66" s="1"/>
  <c r="L28" i="6" l="1"/>
</calcChain>
</file>

<file path=xl/sharedStrings.xml><?xml version="1.0" encoding="utf-8"?>
<sst xmlns="http://schemas.openxmlformats.org/spreadsheetml/2006/main" count="2273" uniqueCount="265">
  <si>
    <t>Unit Loading</t>
  </si>
  <si>
    <t>AVERAGE</t>
  </si>
  <si>
    <t>No.</t>
  </si>
  <si>
    <t>bcm</t>
  </si>
  <si>
    <t>PIT</t>
  </si>
  <si>
    <t>m</t>
  </si>
  <si>
    <t>S-TOTAL</t>
  </si>
  <si>
    <t>TOTAL</t>
  </si>
  <si>
    <t>CUM</t>
  </si>
  <si>
    <t>AVG</t>
  </si>
  <si>
    <t>AREA</t>
  </si>
  <si>
    <t>O/B(bcm)</t>
  </si>
  <si>
    <t>Dist.(m)</t>
  </si>
  <si>
    <t>Classi.</t>
  </si>
  <si>
    <t>Hauling Distance of SIMS</t>
  </si>
  <si>
    <t>Hauling Distance of PAMA</t>
  </si>
  <si>
    <t>Hauling Distance of PETROSEA</t>
  </si>
  <si>
    <t>EX1712 (PC2000)</t>
  </si>
  <si>
    <t>CONTENTS:</t>
  </si>
  <si>
    <t>Cum</t>
  </si>
  <si>
    <t>Avg</t>
  </si>
  <si>
    <t>Mine Site Batu Kajang, Kalimantan Timur</t>
  </si>
  <si>
    <t>Production Department</t>
  </si>
  <si>
    <t>SM A</t>
  </si>
  <si>
    <t>Month</t>
  </si>
  <si>
    <t>SIMS</t>
  </si>
  <si>
    <t>PAMA</t>
  </si>
  <si>
    <t>PTP</t>
  </si>
  <si>
    <t>SSB</t>
  </si>
  <si>
    <t>Jan</t>
  </si>
  <si>
    <t>-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</si>
  <si>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</si>
  <si>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</si>
  <si>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</si>
  <si>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</si>
  <si>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</si>
  <si>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</si>
  <si>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</si>
  <si>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</si>
  <si>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</si>
  <si>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</si>
  <si>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</si>
  <si>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DIFF</t>
  </si>
  <si>
    <t>Departemen</t>
  </si>
  <si>
    <t>No. Form</t>
  </si>
  <si>
    <t>Tgl. Pembuatan</t>
  </si>
  <si>
    <t>No/Tgl. Revisi</t>
  </si>
  <si>
    <t>Produksi</t>
  </si>
  <si>
    <t>FM/PROD-022</t>
  </si>
  <si>
    <t>Hauling Distance of Waste Removal</t>
  </si>
  <si>
    <t>Daily</t>
  </si>
  <si>
    <t>Weekly</t>
  </si>
  <si>
    <t>Monthly</t>
  </si>
  <si>
    <t>Yearly</t>
  </si>
  <si>
    <t>TYPE</t>
  </si>
  <si>
    <t>Contraktor</t>
  </si>
  <si>
    <t>Pit</t>
  </si>
  <si>
    <t xml:space="preserve">Last Week </t>
  </si>
  <si>
    <t>This Week</t>
  </si>
  <si>
    <t>Variation</t>
  </si>
  <si>
    <t>B/Plan</t>
  </si>
  <si>
    <t>Sims</t>
  </si>
  <si>
    <t>Pama</t>
  </si>
  <si>
    <t>Petrosea</t>
  </si>
  <si>
    <t>Average</t>
  </si>
  <si>
    <t>Diff</t>
  </si>
  <si>
    <t>With B/Plan</t>
  </si>
  <si>
    <t xml:space="preserve">         </t>
  </si>
  <si>
    <t>Unit : Kbcm</t>
  </si>
  <si>
    <t>Sum</t>
  </si>
  <si>
    <t>1. Weekly Hauling Distance</t>
  </si>
  <si>
    <t>Unit : KBcm ; Km</t>
  </si>
  <si>
    <t>KBcm</t>
  </si>
  <si>
    <t>Km</t>
  </si>
  <si>
    <t>Unit : Km</t>
  </si>
  <si>
    <t>WEEKLY HAULING DISTANCE REPORT</t>
  </si>
  <si>
    <t>1. Hauling Distance</t>
  </si>
  <si>
    <t>K0163 (R9350)</t>
  </si>
  <si>
    <t>RTS-EF</t>
  </si>
  <si>
    <t>RTS-G</t>
  </si>
  <si>
    <t>RTN</t>
  </si>
  <si>
    <t>RTM</t>
  </si>
  <si>
    <t>4. Summary Hauling Distance (By Unit)</t>
  </si>
  <si>
    <t>A.) PAMA</t>
  </si>
  <si>
    <t>B.) SIMS</t>
  </si>
  <si>
    <t>Pit RTN</t>
  </si>
  <si>
    <t>Pit SM A</t>
  </si>
  <si>
    <t>Pit RTM</t>
  </si>
  <si>
    <t>Pit SSB</t>
  </si>
  <si>
    <t>&gt;&gt; Daily Hauling Distance</t>
  </si>
  <si>
    <t>Date</t>
  </si>
  <si>
    <t>&gt;&gt; Daily Waste Removal</t>
  </si>
  <si>
    <t>Note : Volume Kbcm based on Daily Report Contractors (trucking data)</t>
  </si>
  <si>
    <t>Remarks</t>
  </si>
  <si>
    <t>Pit RTS-G</t>
  </si>
  <si>
    <t>Waste</t>
  </si>
  <si>
    <t>Dist.</t>
  </si>
  <si>
    <t>EX1715 (PC2000)</t>
  </si>
  <si>
    <t>EX1733 (PC2000)</t>
  </si>
  <si>
    <t>EX 264 (HT1900)</t>
  </si>
  <si>
    <t>EX1798 (PC2000)</t>
  </si>
  <si>
    <t>EX1738 (PC2000)</t>
  </si>
  <si>
    <t>Hauling Distance of KMI</t>
  </si>
  <si>
    <t>SM B</t>
  </si>
  <si>
    <t>KMI</t>
  </si>
  <si>
    <t>Pit SM B</t>
  </si>
  <si>
    <t>Cont.</t>
  </si>
  <si>
    <t>Issues</t>
  </si>
  <si>
    <t>EX1159 (PC1250)</t>
  </si>
  <si>
    <t>EX1118 (PC1250)</t>
  </si>
  <si>
    <t>02/23-Sep-2018</t>
  </si>
  <si>
    <t>BIMA</t>
  </si>
  <si>
    <t>Hauling Distance of BIMA NUSA</t>
  </si>
  <si>
    <t>Bima</t>
  </si>
  <si>
    <t>EX1117 (PC1250)</t>
  </si>
  <si>
    <t>EX1302 (EX1200)</t>
  </si>
  <si>
    <t>Distance based on Survey</t>
  </si>
  <si>
    <t>Note :</t>
  </si>
  <si>
    <t>Distance based on Daily Report Contractors (trucking data)</t>
  </si>
  <si>
    <t>Volume based on Survey</t>
  </si>
  <si>
    <t>Volume based on Daily Report Contractors (trucking data)</t>
  </si>
  <si>
    <t>RTS-AF</t>
  </si>
  <si>
    <t>SM D</t>
  </si>
  <si>
    <t>EX1815 (PC2000)</t>
  </si>
  <si>
    <t>EX1716 (PC2000)</t>
  </si>
  <si>
    <t>EX1728 (PC2000)</t>
  </si>
  <si>
    <t>Pit SM D</t>
  </si>
  <si>
    <t>S-TOTAL RS-AF</t>
  </si>
  <si>
    <t>AVERAGE RS-AF</t>
  </si>
  <si>
    <t>Pit RTS-AB</t>
  </si>
  <si>
    <t>Pit RTS-CD</t>
  </si>
  <si>
    <t>AF</t>
  </si>
  <si>
    <t>SUM</t>
  </si>
  <si>
    <t>EX1163 (PC1250)</t>
  </si>
  <si>
    <t>K0217 (EX2600)</t>
  </si>
  <si>
    <t>EX1817 (PC2000)</t>
  </si>
  <si>
    <t>K0154 (EX2600)</t>
  </si>
  <si>
    <t>K0208 (PC2000)</t>
  </si>
  <si>
    <t>KX-21</t>
  </si>
  <si>
    <t>K0193 (EX2600)</t>
  </si>
  <si>
    <t>EX1130 (PC1250)</t>
  </si>
  <si>
    <t>EX-5029</t>
  </si>
  <si>
    <t>KX-20</t>
  </si>
  <si>
    <t>EX 274 (HT2500)</t>
  </si>
  <si>
    <t>EX 278 (PC2000)</t>
  </si>
  <si>
    <t>K0152 (EX2600)</t>
  </si>
  <si>
    <t>K0214 (PC2000)</t>
  </si>
  <si>
    <t>C.) PTP</t>
  </si>
  <si>
    <t>D.) BIMA</t>
  </si>
  <si>
    <t>E.) KMI</t>
  </si>
  <si>
    <t>KX-15</t>
  </si>
  <si>
    <t>EX-S 49</t>
  </si>
  <si>
    <t>K0153 (EX2500)</t>
  </si>
  <si>
    <t>EX-S 39</t>
  </si>
  <si>
    <t>K0164 (EX2600)</t>
  </si>
  <si>
    <t>K0210 (EX2600)</t>
  </si>
  <si>
    <t>K0178 (EX2600)</t>
  </si>
  <si>
    <t>EX-S 48</t>
  </si>
  <si>
    <t>K0209 (EX2600)</t>
  </si>
  <si>
    <t>EX1723 (PC2000)</t>
  </si>
  <si>
    <t>RTS-AD</t>
  </si>
  <si>
    <t>EX-S 36</t>
  </si>
  <si>
    <t>EX 267 (HT2500)</t>
  </si>
  <si>
    <t>EX-5006</t>
  </si>
  <si>
    <t>EX-S 46</t>
  </si>
  <si>
    <t>EX 265 (HT2500)</t>
  </si>
  <si>
    <t>EX 273 (HT2500)</t>
  </si>
  <si>
    <t>FM/PROD-011</t>
  </si>
  <si>
    <t>03/16-May-2021</t>
  </si>
  <si>
    <t>EX 269 (HT2500)</t>
  </si>
  <si>
    <t>K0167 (R9350)</t>
  </si>
  <si>
    <t>EX 277 (PC2000)</t>
  </si>
  <si>
    <t>EX 268 (HT2500)</t>
  </si>
  <si>
    <t>EX 272 (HT2500)</t>
  </si>
  <si>
    <t>K0152 (PC2600)</t>
  </si>
  <si>
    <t>EX 276 (PC2000)</t>
  </si>
  <si>
    <t xml:space="preserve"> </t>
  </si>
  <si>
    <t>Avg YTD</t>
  </si>
  <si>
    <t>EX-S.44</t>
  </si>
  <si>
    <t>K0166 (EX9350)</t>
  </si>
  <si>
    <t>EX 275 (PC2000)</t>
  </si>
  <si>
    <t>EX-2019</t>
  </si>
  <si>
    <t>EX-S 51</t>
  </si>
  <si>
    <t>EX-S 52</t>
  </si>
  <si>
    <t>2. Summary Hauling Distance 2022</t>
  </si>
  <si>
    <t>3. Summary Waste Removal 2022</t>
  </si>
  <si>
    <t>SAMU/BIU</t>
  </si>
  <si>
    <t>SM AB</t>
  </si>
  <si>
    <t>Unit : KBcm</t>
  </si>
  <si>
    <t>DUM</t>
  </si>
  <si>
    <t>EX-S 53</t>
  </si>
  <si>
    <t>EX 2702 (HT1200)</t>
  </si>
  <si>
    <t>EX1729 (PC2000)</t>
  </si>
  <si>
    <t>Hauling Distance of DUM</t>
  </si>
  <si>
    <t>SM D2</t>
  </si>
  <si>
    <t>EX-401</t>
  </si>
  <si>
    <t>EX-402</t>
  </si>
  <si>
    <t>EX-403</t>
  </si>
  <si>
    <t>E.) DUM</t>
  </si>
  <si>
    <t>Pit SMD</t>
  </si>
  <si>
    <t>EX-201</t>
  </si>
  <si>
    <t>EX1735(PC2000)</t>
  </si>
  <si>
    <t>EX-2035</t>
  </si>
  <si>
    <t>EX2340 (PC800)</t>
  </si>
  <si>
    <t>EX 5279 (HT2600)</t>
  </si>
  <si>
    <t>KX-17</t>
  </si>
  <si>
    <t>EX 266 (HT2500)</t>
  </si>
  <si>
    <t>EX1831 (PC2000)</t>
  </si>
  <si>
    <t>K0138 (EX984)</t>
  </si>
  <si>
    <t>EX-S 35</t>
  </si>
  <si>
    <t>EX1768 (PC2000)</t>
  </si>
  <si>
    <t>EX1218 (PC1250)</t>
  </si>
  <si>
    <t>EX1833 (PC2000)</t>
  </si>
  <si>
    <t>EX1716 (PC1250)</t>
  </si>
  <si>
    <t>EX-S 65</t>
  </si>
  <si>
    <t>E 01</t>
  </si>
  <si>
    <t>E 02</t>
  </si>
  <si>
    <t>E 03</t>
  </si>
  <si>
    <t>E 51</t>
  </si>
  <si>
    <t>SM 6</t>
  </si>
  <si>
    <t>TBA</t>
  </si>
  <si>
    <t>SM C</t>
  </si>
  <si>
    <t xml:space="preserve">SM 6 </t>
  </si>
  <si>
    <t xml:space="preserve">SM D </t>
  </si>
  <si>
    <t>Pit SM 6</t>
  </si>
  <si>
    <t>EX 1841 (PC2000)</t>
  </si>
  <si>
    <t>2. Summary Hauling Distance 2023</t>
  </si>
  <si>
    <t>3. Summary Waste Removal 2023</t>
  </si>
  <si>
    <t>RTS-CF</t>
  </si>
  <si>
    <t>RTS-CD</t>
  </si>
  <si>
    <t>S-Tot CF</t>
  </si>
  <si>
    <t>EX1839 (PC2000)</t>
  </si>
  <si>
    <t>K0162 (EX9350)</t>
  </si>
  <si>
    <t>EX2404 (PC850)</t>
  </si>
  <si>
    <t>EX1225 (PC1250)</t>
  </si>
  <si>
    <t>EX 2701 (HT1200)</t>
  </si>
  <si>
    <t xml:space="preserve">   </t>
  </si>
  <si>
    <t>~Mar</t>
  </si>
  <si>
    <t>EX-S.45</t>
  </si>
  <si>
    <t>EX-S 30</t>
  </si>
  <si>
    <t>KX-18</t>
  </si>
  <si>
    <t>EX-S 29</t>
  </si>
  <si>
    <t>K0153 (EX2600)</t>
  </si>
  <si>
    <t>K0161 (EX9350)</t>
  </si>
  <si>
    <t>K0165 (EX2600)</t>
  </si>
  <si>
    <t>K0214 (EXC2000)</t>
  </si>
  <si>
    <t>K0216 (EXC2600)</t>
  </si>
  <si>
    <t>EX-S 31</t>
  </si>
  <si>
    <t>EX1767 (PC2000)</t>
  </si>
  <si>
    <t>EX-S 02</t>
  </si>
  <si>
    <t>K0217 (EXC2600)</t>
  </si>
  <si>
    <t>EX-S 54</t>
  </si>
  <si>
    <t>EX-S 55</t>
  </si>
  <si>
    <t>EX1113 (PC1250)</t>
  </si>
  <si>
    <t>EX-S.40</t>
  </si>
  <si>
    <t>EX1839 (PC1250)</t>
  </si>
  <si>
    <t>KX-14</t>
  </si>
  <si>
    <t>EX1102 (PC1250)</t>
  </si>
  <si>
    <t>EX1130 (EX1250)</t>
  </si>
  <si>
    <t>EX1302 (PC1250)</t>
  </si>
  <si>
    <t>Work Order</t>
  </si>
  <si>
    <t>EX1302 (PC1200)</t>
  </si>
  <si>
    <t>EX-S 70</t>
  </si>
  <si>
    <t>EX1855 (PC2000)</t>
  </si>
  <si>
    <t xml:space="preserve"> 21 May 2023 - 27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</si>
</sst>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d&quot;-&quot;mmm"/>
    <numFmt numFmtId="168" formatCode="[$-409]d\-mmm;@"/>
    <numFmt numFmtId="169" formatCode="&quot;Hauling Distance of Waste Removal ( &quot;[$-409]mmmm\ yyyy&quot; )&quot;;@"/>
    <numFmt numFmtId="170" formatCode="_-* #,##0.0_-;\-* #,##0.0_-;_-* &quot;-&quot;_-;_-@_-"/>
    <numFmt numFmtId="171" formatCode="#,##0;\(#,##0\)"/>
    <numFmt numFmtId="172" formatCode="#,##0.00000;[Red]\-#,##0.00000"/>
    <numFmt numFmtId="173" formatCode="#,##0.0000000;[Red]\-#,##0.0000000"/>
    <numFmt numFmtId="174" formatCode="&quot;₩&quot;#,##0.00;&quot;₩&quot;&quot;₩&quot;&quot;₩&quot;&quot;₩&quot;&quot;₩&quot;&quot;₩&quot;&quot;₩&quot;\!\-#,##0.00"/>
    <numFmt numFmtId="175" formatCode="#,##0_0;&quot;△&quot;#,##0_0"/>
    <numFmt numFmtId="176" formatCode="dd\-mmm\-yyyy"/>
    <numFmt numFmtId="177" formatCode="@* &quot;:&quot;"/>
    <numFmt numFmtId="178" formatCode="dd\ mmmm\ yyyy"/>
    <numFmt numFmtId="179" formatCode="#,##0;[Red]#,##0"/>
    <numFmt numFmtId="180" formatCode="#,##0.0_);\(#,##0.0\)"/>
    <numFmt numFmtId="181" formatCode="#,##0.0"/>
    <numFmt numFmtId="182" formatCode="#,##0.0;[Red]\∆#,##0.0"/>
    <numFmt numFmtId="183" formatCode="[Red]#,##0.0;\∆#,##0.0"/>
    <numFmt numFmtId="184" formatCode="dd"/>
    <numFmt numFmtId="185" formatCode="[Red]#,##0.00;\∆#,##0.00"/>
    <numFmt numFmtId="186" formatCode="#,##0;[Red]\∆#,##0"/>
    <numFmt numFmtId="187" formatCode="0.00_)"/>
  </numFmts>
  <fonts count="14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name val="MS Sans Serif"/>
      <family val="2"/>
    </font>
    <font>
      <sz val="11"/>
      <name val="Arial"/>
      <family val="2"/>
    </font>
    <font>
      <b/>
      <sz val="20"/>
      <name val="Arial"/>
      <family val="2"/>
    </font>
    <font>
      <b/>
      <sz val="16"/>
      <name val="MS Sans Serif"/>
      <family val="2"/>
    </font>
    <font>
      <b/>
      <sz val="16"/>
      <name val="Arial"/>
      <family val="2"/>
    </font>
    <font>
      <b/>
      <sz val="10"/>
      <name val="MS Sans Serif"/>
      <family val="2"/>
    </font>
    <font>
      <b/>
      <u/>
      <sz val="18"/>
      <name val="Arial"/>
      <family val="2"/>
    </font>
    <font>
      <sz val="14"/>
      <name val="Arial"/>
      <family val="2"/>
    </font>
    <font>
      <sz val="14"/>
      <name val="MS Sans Serif"/>
      <family val="2"/>
    </font>
    <font>
      <b/>
      <sz val="12"/>
      <name val="Arial"/>
      <family val="2"/>
    </font>
    <font>
      <b/>
      <sz val="12"/>
      <name val="MS Sans Serif"/>
      <family val="2"/>
    </font>
    <font>
      <sz val="12"/>
      <name val="MS Sans Serif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1"/>
      <name val="돋움"/>
      <family val="3"/>
      <charset val="129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9"/>
      <name val="‚l‚r ‚oƒSƒVƒbƒN"/>
      <family val="3"/>
      <charset val="128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9"/>
      <name val="Tahoma"/>
      <family val="2"/>
    </font>
    <font>
      <sz val="9"/>
      <name val="Tahoma"/>
      <family val="2"/>
    </font>
    <font>
      <b/>
      <sz val="9"/>
      <color indexed="12"/>
      <name val="Tahoma"/>
      <family val="2"/>
    </font>
    <font>
      <sz val="12"/>
      <name val="Arial"/>
      <family val="2"/>
    </font>
    <font>
      <b/>
      <sz val="9"/>
      <color indexed="9"/>
      <name val="Tahoma"/>
      <family val="2"/>
    </font>
    <font>
      <b/>
      <sz val="24"/>
      <name val="Tahoma"/>
      <family val="2"/>
    </font>
    <font>
      <b/>
      <sz val="12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i/>
      <sz val="9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12"/>
      <name val="Tahoma"/>
      <family val="2"/>
    </font>
    <font>
      <sz val="10"/>
      <color indexed="8"/>
      <name val="MS Sans Serif"/>
      <family val="2"/>
    </font>
    <font>
      <b/>
      <sz val="22"/>
      <name val="HY신명조"/>
      <family val="1"/>
      <charset val="129"/>
    </font>
    <font>
      <sz val="7"/>
      <name val="Tahoma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1"/>
      <name val="Garamond"/>
      <family val="1"/>
    </font>
    <font>
      <b/>
      <i/>
      <sz val="16"/>
      <name val="Helv"/>
      <family val="2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9"/>
      <name val="GulimChe"/>
      <family val="3"/>
    </font>
    <font>
      <sz val="12"/>
      <name val="???"/>
      <family val="1"/>
      <charset val="129"/>
    </font>
    <font>
      <sz val="12"/>
      <name val="???"/>
      <family val="1"/>
    </font>
    <font>
      <sz val="12"/>
      <name val="¹UAAA¼"/>
      <family val="3"/>
      <charset val="129"/>
    </font>
    <font>
      <sz val="10"/>
      <color indexed="8"/>
      <name val="Segoe UI"/>
      <family val="2"/>
    </font>
    <font>
      <sz val="10"/>
      <color indexed="9"/>
      <name val="Segoe UI"/>
      <family val="2"/>
    </font>
    <font>
      <sz val="11"/>
      <name val="µ¸¿ò"/>
      <family val="3"/>
      <charset val="129"/>
    </font>
    <font>
      <sz val="11"/>
      <name val="??"/>
      <family val="3"/>
      <charset val="129"/>
    </font>
    <font>
      <sz val="10"/>
      <color indexed="20"/>
      <name val="Segoe UI"/>
      <family val="2"/>
    </font>
    <font>
      <b/>
      <sz val="10"/>
      <color indexed="52"/>
      <name val="Segoe UI"/>
      <family val="2"/>
    </font>
    <font>
      <b/>
      <sz val="10"/>
      <color indexed="9"/>
      <name val="Segoe UI"/>
      <family val="2"/>
    </font>
    <font>
      <sz val="10"/>
      <color indexed="8"/>
      <name val="Gulim"/>
      <family val="2"/>
    </font>
    <font>
      <i/>
      <sz val="10"/>
      <color indexed="23"/>
      <name val="Segoe UI"/>
      <family val="2"/>
    </font>
    <font>
      <sz val="10"/>
      <color indexed="17"/>
      <name val="Segoe UI"/>
      <family val="2"/>
    </font>
    <font>
      <b/>
      <sz val="15"/>
      <color indexed="56"/>
      <name val="Segoe UI"/>
      <family val="2"/>
    </font>
    <font>
      <b/>
      <sz val="13"/>
      <color indexed="56"/>
      <name val="Segoe UI"/>
      <family val="2"/>
    </font>
    <font>
      <b/>
      <sz val="11"/>
      <color indexed="56"/>
      <name val="Segoe UI"/>
      <family val="2"/>
    </font>
    <font>
      <u/>
      <sz val="10"/>
      <color indexed="12"/>
      <name val="Arial"/>
      <family val="2"/>
    </font>
    <font>
      <sz val="10"/>
      <color indexed="62"/>
      <name val="Segoe UI"/>
      <family val="2"/>
    </font>
    <font>
      <sz val="10"/>
      <color indexed="52"/>
      <name val="Segoe UI"/>
      <family val="2"/>
    </font>
    <font>
      <sz val="10"/>
      <color indexed="60"/>
      <name val="Segoe UI"/>
      <family val="2"/>
    </font>
    <font>
      <b/>
      <sz val="10"/>
      <color indexed="63"/>
      <name val="Segoe UI"/>
      <family val="2"/>
    </font>
    <font>
      <b/>
      <sz val="10"/>
      <color indexed="8"/>
      <name val="Segoe UI"/>
      <family val="2"/>
    </font>
    <font>
      <sz val="10"/>
      <color indexed="10"/>
      <name val="Segoe UI"/>
      <family val="2"/>
    </font>
    <font>
      <u/>
      <sz val="9"/>
      <color indexed="12"/>
      <name val="GulimChe"/>
      <family val="3"/>
    </font>
    <font>
      <sz val="11"/>
      <color theme="1"/>
      <name val="Calibri"/>
      <family val="2"/>
      <charset val="1"/>
      <scheme val="minor"/>
    </font>
    <font>
      <sz val="10"/>
      <color theme="1"/>
      <name val="Gulim"/>
      <family val="2"/>
    </font>
    <font>
      <b/>
      <sz val="15"/>
      <color indexed="54"/>
      <name val="Calibri"/>
      <family val="2"/>
      <charset val="1"/>
    </font>
    <font>
      <b/>
      <sz val="13"/>
      <color indexed="54"/>
      <name val="Calibri"/>
      <family val="2"/>
      <charset val="1"/>
    </font>
    <font>
      <b/>
      <sz val="11"/>
      <color indexed="54"/>
      <name val="Calibri"/>
      <family val="2"/>
      <charset val="1"/>
    </font>
    <font>
      <sz val="18"/>
      <color indexed="54"/>
      <name val="Calibri Light"/>
      <family val="2"/>
      <charset val="1"/>
    </font>
    <font>
      <b/>
      <i/>
      <sz val="10"/>
      <name val="Tahoma"/>
      <family val="2"/>
    </font>
    <font>
      <b/>
      <sz val="8"/>
      <color theme="3"/>
      <name val="Tahoma"/>
      <family val="2"/>
    </font>
    <font>
      <i/>
      <sz val="1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hair">
        <color indexed="64"/>
      </top>
      <bottom/>
      <diagonal/>
    </border>
    <border>
      <left style="thin">
        <color indexed="64"/>
      </left>
      <right style="hair">
        <color indexed="8"/>
      </right>
      <top/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 style="hair">
        <color indexed="64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</borders>
  <cellStyleXfs count="5089">
    <xf numFmtId="0" fontId="0" fillId="0" borderId="0"/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6" fillId="0" borderId="0" applyFont="0" applyFill="0" applyBorder="0" applyAlignment="0" applyProtection="0"/>
    <xf numFmtId="166" fontId="31" fillId="0" borderId="0" applyFont="0" applyFill="0" applyBorder="0" applyAlignment="0" applyProtection="0"/>
    <xf numFmtId="171" fontId="32" fillId="0" borderId="0"/>
    <xf numFmtId="172" fontId="13" fillId="0" borderId="0"/>
    <xf numFmtId="173" fontId="13" fillId="0" borderId="0"/>
    <xf numFmtId="38" fontId="14" fillId="22" borderId="0" applyNumberFormat="0" applyBorder="0" applyAlignment="0" applyProtection="0"/>
    <xf numFmtId="0" fontId="33" fillId="0" borderId="0">
      <alignment horizontal="left"/>
    </xf>
    <xf numFmtId="10" fontId="14" fillId="22" borderId="6" applyNumberFormat="0" applyBorder="0" applyAlignment="0" applyProtection="0"/>
    <xf numFmtId="0" fontId="34" fillId="0" borderId="8"/>
    <xf numFmtId="174" fontId="35" fillId="0" borderId="0"/>
    <xf numFmtId="0" fontId="16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71" fontId="13" fillId="0" borderId="0"/>
    <xf numFmtId="0" fontId="36" fillId="0" borderId="0"/>
    <xf numFmtId="0" fontId="34" fillId="0" borderId="0"/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0" borderId="1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1" fillId="24" borderId="9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1" fillId="23" borderId="0" applyNumberFormat="0" applyBorder="0" applyAlignment="0" applyProtection="0">
      <alignment vertical="center"/>
    </xf>
    <xf numFmtId="0" fontId="42" fillId="0" borderId="0"/>
    <xf numFmtId="0" fontId="43" fillId="0" borderId="0" applyNumberFormat="0" applyFill="0" applyBorder="0" applyAlignment="0" applyProtection="0">
      <alignment vertical="center"/>
    </xf>
    <xf numFmtId="0" fontId="44" fillId="21" borderId="2" applyNumberFormat="0" applyAlignment="0" applyProtection="0">
      <alignment vertical="center"/>
    </xf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3" fillId="0" borderId="0"/>
    <xf numFmtId="0" fontId="45" fillId="0" borderId="7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0" applyNumberFormat="0" applyAlignment="0" applyProtection="0">
      <alignment vertical="center"/>
    </xf>
    <xf numFmtId="0" fontId="13" fillId="0" borderId="0"/>
    <xf numFmtId="0" fontId="16" fillId="0" borderId="0"/>
    <xf numFmtId="0" fontId="13" fillId="0" borderId="0"/>
    <xf numFmtId="0" fontId="70" fillId="0" borderId="0"/>
    <xf numFmtId="0" fontId="12" fillId="0" borderId="0"/>
    <xf numFmtId="43" fontId="12" fillId="0" borderId="0" applyFont="0" applyFill="0" applyBorder="0" applyAlignment="0" applyProtection="0"/>
    <xf numFmtId="0" fontId="74" fillId="2" borderId="0" applyNumberFormat="0" applyBorder="0" applyAlignment="0" applyProtection="0"/>
    <xf numFmtId="0" fontId="74" fillId="2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4" borderId="0" applyNumberFormat="0" applyBorder="0" applyAlignment="0" applyProtection="0"/>
    <xf numFmtId="0" fontId="74" fillId="4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6" borderId="0" applyNumberFormat="0" applyBorder="0" applyAlignment="0" applyProtection="0"/>
    <xf numFmtId="0" fontId="74" fillId="6" borderId="0" applyNumberFormat="0" applyBorder="0" applyAlignment="0" applyProtection="0"/>
    <xf numFmtId="0" fontId="74" fillId="7" borderId="0" applyNumberFormat="0" applyBorder="0" applyAlignment="0" applyProtection="0"/>
    <xf numFmtId="0" fontId="74" fillId="7" borderId="0" applyNumberFormat="0" applyBorder="0" applyAlignment="0" applyProtection="0"/>
    <xf numFmtId="0" fontId="74" fillId="8" borderId="0" applyNumberFormat="0" applyBorder="0" applyAlignment="0" applyProtection="0"/>
    <xf numFmtId="0" fontId="74" fillId="8" borderId="0" applyNumberFormat="0" applyBorder="0" applyAlignment="0" applyProtection="0"/>
    <xf numFmtId="0" fontId="74" fillId="9" borderId="0" applyNumberFormat="0" applyBorder="0" applyAlignment="0" applyProtection="0"/>
    <xf numFmtId="0" fontId="74" fillId="9" borderId="0" applyNumberFormat="0" applyBorder="0" applyAlignment="0" applyProtection="0"/>
    <xf numFmtId="0" fontId="74" fillId="10" borderId="0" applyNumberFormat="0" applyBorder="0" applyAlignment="0" applyProtection="0"/>
    <xf numFmtId="0" fontId="74" fillId="10" borderId="0" applyNumberFormat="0" applyBorder="0" applyAlignment="0" applyProtection="0"/>
    <xf numFmtId="0" fontId="74" fillId="5" borderId="0" applyNumberFormat="0" applyBorder="0" applyAlignment="0" applyProtection="0"/>
    <xf numFmtId="0" fontId="74" fillId="5" borderId="0" applyNumberFormat="0" applyBorder="0" applyAlignment="0" applyProtection="0"/>
    <xf numFmtId="0" fontId="74" fillId="8" borderId="0" applyNumberFormat="0" applyBorder="0" applyAlignment="0" applyProtection="0"/>
    <xf numFmtId="0" fontId="74" fillId="8" borderId="0" applyNumberFormat="0" applyBorder="0" applyAlignment="0" applyProtection="0"/>
    <xf numFmtId="0" fontId="74" fillId="11" borderId="0" applyNumberFormat="0" applyBorder="0" applyAlignment="0" applyProtection="0"/>
    <xf numFmtId="0" fontId="74" fillId="11" borderId="0" applyNumberFormat="0" applyBorder="0" applyAlignment="0" applyProtection="0"/>
    <xf numFmtId="0" fontId="75" fillId="12" borderId="0" applyNumberFormat="0" applyBorder="0" applyAlignment="0" applyProtection="0"/>
    <xf numFmtId="0" fontId="75" fillId="12" borderId="0" applyNumberFormat="0" applyBorder="0" applyAlignment="0" applyProtection="0"/>
    <xf numFmtId="0" fontId="75" fillId="9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0" borderId="0" applyNumberFormat="0" applyBorder="0" applyAlignment="0" applyProtection="0"/>
    <xf numFmtId="0" fontId="75" fillId="13" borderId="0" applyNumberFormat="0" applyBorder="0" applyAlignment="0" applyProtection="0"/>
    <xf numFmtId="0" fontId="75" fillId="13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5" borderId="0" applyNumberFormat="0" applyBorder="0" applyAlignment="0" applyProtection="0"/>
    <xf numFmtId="0" fontId="75" fillId="16" borderId="0" applyNumberFormat="0" applyBorder="0" applyAlignment="0" applyProtection="0"/>
    <xf numFmtId="0" fontId="75" fillId="16" borderId="0" applyNumberFormat="0" applyBorder="0" applyAlignment="0" applyProtection="0"/>
    <xf numFmtId="0" fontId="75" fillId="17" borderId="0" applyNumberFormat="0" applyBorder="0" applyAlignment="0" applyProtection="0"/>
    <xf numFmtId="0" fontId="75" fillId="17" borderId="0" applyNumberFormat="0" applyBorder="0" applyAlignment="0" applyProtection="0"/>
    <xf numFmtId="0" fontId="75" fillId="18" borderId="0" applyNumberFormat="0" applyBorder="0" applyAlignment="0" applyProtection="0"/>
    <xf numFmtId="0" fontId="75" fillId="18" borderId="0" applyNumberFormat="0" applyBorder="0" applyAlignment="0" applyProtection="0"/>
    <xf numFmtId="0" fontId="75" fillId="13" borderId="0" applyNumberFormat="0" applyBorder="0" applyAlignment="0" applyProtection="0"/>
    <xf numFmtId="0" fontId="75" fillId="13" borderId="0" applyNumberFormat="0" applyBorder="0" applyAlignment="0" applyProtection="0"/>
    <xf numFmtId="0" fontId="75" fillId="14" borderId="0" applyNumberFormat="0" applyBorder="0" applyAlignment="0" applyProtection="0"/>
    <xf numFmtId="0" fontId="75" fillId="14" borderId="0" applyNumberFormat="0" applyBorder="0" applyAlignment="0" applyProtection="0"/>
    <xf numFmtId="0" fontId="75" fillId="19" borderId="0" applyNumberFormat="0" applyBorder="0" applyAlignment="0" applyProtection="0"/>
    <xf numFmtId="0" fontId="75" fillId="19" borderId="0" applyNumberFormat="0" applyBorder="0" applyAlignment="0" applyProtection="0"/>
    <xf numFmtId="0" fontId="76" fillId="3" borderId="0" applyNumberFormat="0" applyBorder="0" applyAlignment="0" applyProtection="0"/>
    <xf numFmtId="0" fontId="76" fillId="3" borderId="0" applyNumberFormat="0" applyBorder="0" applyAlignment="0" applyProtection="0"/>
    <xf numFmtId="0" fontId="77" fillId="20" borderId="118" applyNumberFormat="0" applyAlignment="0" applyProtection="0"/>
    <xf numFmtId="0" fontId="77" fillId="20" borderId="118" applyNumberFormat="0" applyAlignment="0" applyProtection="0"/>
    <xf numFmtId="0" fontId="78" fillId="21" borderId="2" applyNumberFormat="0" applyAlignment="0" applyProtection="0"/>
    <xf numFmtId="0" fontId="78" fillId="21" borderId="2" applyNumberFormat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4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3" applyNumberFormat="0" applyFill="0" applyAlignment="0" applyProtection="0"/>
    <xf numFmtId="0" fontId="81" fillId="0" borderId="3" applyNumberFormat="0" applyFill="0" applyAlignment="0" applyProtection="0"/>
    <xf numFmtId="0" fontId="82" fillId="0" borderId="4" applyNumberFormat="0" applyFill="0" applyAlignment="0" applyProtection="0"/>
    <xf numFmtId="0" fontId="82" fillId="0" borderId="4" applyNumberFormat="0" applyFill="0" applyAlignment="0" applyProtection="0"/>
    <xf numFmtId="0" fontId="83" fillId="0" borderId="5" applyNumberFormat="0" applyFill="0" applyAlignment="0" applyProtection="0"/>
    <xf numFmtId="0" fontId="83" fillId="0" borderId="5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7" borderId="118" applyNumberFormat="0" applyAlignment="0" applyProtection="0"/>
    <xf numFmtId="0" fontId="84" fillId="7" borderId="118" applyNumberFormat="0" applyAlignment="0" applyProtection="0"/>
    <xf numFmtId="0" fontId="85" fillId="0" borderId="7" applyNumberFormat="0" applyFill="0" applyAlignment="0" applyProtection="0"/>
    <xf numFmtId="0" fontId="85" fillId="0" borderId="7" applyNumberFormat="0" applyFill="0" applyAlignment="0" applyProtection="0"/>
    <xf numFmtId="0" fontId="86" fillId="23" borderId="0" applyNumberFormat="0" applyBorder="0" applyAlignment="0" applyProtection="0"/>
    <xf numFmtId="0" fontId="86" fillId="23" borderId="0" applyNumberFormat="0" applyBorder="0" applyAlignment="0" applyProtection="0"/>
    <xf numFmtId="0" fontId="13" fillId="24" borderId="119" applyNumberFormat="0" applyFont="0" applyAlignment="0" applyProtection="0"/>
    <xf numFmtId="0" fontId="13" fillId="24" borderId="119" applyNumberFormat="0" applyFont="0" applyAlignment="0" applyProtection="0"/>
    <xf numFmtId="0" fontId="87" fillId="20" borderId="120" applyNumberFormat="0" applyAlignment="0" applyProtection="0"/>
    <xf numFmtId="0" fontId="87" fillId="20" borderId="120" applyNumberFormat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121" applyNumberFormat="0" applyFill="0" applyAlignment="0" applyProtection="0"/>
    <xf numFmtId="0" fontId="89" fillId="0" borderId="121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3" fillId="0" borderId="0"/>
    <xf numFmtId="0" fontId="57" fillId="0" borderId="0"/>
    <xf numFmtId="0" fontId="91" fillId="2" borderId="0" applyNumberFormat="0" applyBorder="0" applyAlignment="0" applyProtection="0"/>
    <xf numFmtId="0" fontId="91" fillId="3" borderId="0" applyNumberFormat="0" applyBorder="0" applyAlignment="0" applyProtection="0"/>
    <xf numFmtId="0" fontId="91" fillId="4" borderId="0" applyNumberFormat="0" applyBorder="0" applyAlignment="0" applyProtection="0"/>
    <xf numFmtId="0" fontId="91" fillId="5" borderId="0" applyNumberFormat="0" applyBorder="0" applyAlignment="0" applyProtection="0"/>
    <xf numFmtId="0" fontId="91" fillId="6" borderId="0" applyNumberFormat="0" applyBorder="0" applyAlignment="0" applyProtection="0"/>
    <xf numFmtId="0" fontId="91" fillId="7" borderId="0" applyNumberFormat="0" applyBorder="0" applyAlignment="0" applyProtection="0"/>
    <xf numFmtId="0" fontId="91" fillId="8" borderId="0" applyNumberFormat="0" applyBorder="0" applyAlignment="0" applyProtection="0"/>
    <xf numFmtId="0" fontId="91" fillId="9" borderId="0" applyNumberFormat="0" applyBorder="0" applyAlignment="0" applyProtection="0"/>
    <xf numFmtId="0" fontId="91" fillId="10" borderId="0" applyNumberFormat="0" applyBorder="0" applyAlignment="0" applyProtection="0"/>
    <xf numFmtId="0" fontId="91" fillId="5" borderId="0" applyNumberFormat="0" applyBorder="0" applyAlignment="0" applyProtection="0"/>
    <xf numFmtId="0" fontId="91" fillId="8" borderId="0" applyNumberFormat="0" applyBorder="0" applyAlignment="0" applyProtection="0"/>
    <xf numFmtId="0" fontId="91" fillId="11" borderId="0" applyNumberFormat="0" applyBorder="0" applyAlignment="0" applyProtection="0"/>
    <xf numFmtId="0" fontId="92" fillId="12" borderId="0" applyNumberFormat="0" applyBorder="0" applyAlignment="0" applyProtection="0"/>
    <xf numFmtId="0" fontId="92" fillId="9" borderId="0" applyNumberFormat="0" applyBorder="0" applyAlignment="0" applyProtection="0"/>
    <xf numFmtId="0" fontId="92" fillId="10" borderId="0" applyNumberFormat="0" applyBorder="0" applyAlignment="0" applyProtection="0"/>
    <xf numFmtId="0" fontId="92" fillId="13" borderId="0" applyNumberFormat="0" applyBorder="0" applyAlignment="0" applyProtection="0"/>
    <xf numFmtId="0" fontId="92" fillId="14" borderId="0" applyNumberFormat="0" applyBorder="0" applyAlignment="0" applyProtection="0"/>
    <xf numFmtId="0" fontId="92" fillId="15" borderId="0" applyNumberFormat="0" applyBorder="0" applyAlignment="0" applyProtection="0"/>
    <xf numFmtId="0" fontId="92" fillId="16" borderId="0" applyNumberFormat="0" applyBorder="0" applyAlignment="0" applyProtection="0"/>
    <xf numFmtId="0" fontId="92" fillId="17" borderId="0" applyNumberFormat="0" applyBorder="0" applyAlignment="0" applyProtection="0"/>
    <xf numFmtId="0" fontId="92" fillId="18" borderId="0" applyNumberFormat="0" applyBorder="0" applyAlignment="0" applyProtection="0"/>
    <xf numFmtId="0" fontId="92" fillId="13" borderId="0" applyNumberFormat="0" applyBorder="0" applyAlignment="0" applyProtection="0"/>
    <xf numFmtId="0" fontId="92" fillId="14" borderId="0" applyNumberFormat="0" applyBorder="0" applyAlignment="0" applyProtection="0"/>
    <xf numFmtId="0" fontId="92" fillId="19" borderId="0" applyNumberFormat="0" applyBorder="0" applyAlignment="0" applyProtection="0"/>
    <xf numFmtId="0" fontId="93" fillId="3" borderId="0" applyNumberFormat="0" applyBorder="0" applyAlignment="0" applyProtection="0"/>
    <xf numFmtId="0" fontId="94" fillId="20" borderId="118" applyNumberFormat="0" applyAlignment="0" applyProtection="0"/>
    <xf numFmtId="0" fontId="95" fillId="21" borderId="2" applyNumberFormat="0" applyAlignment="0" applyProtection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97" fillId="4" borderId="0" applyNumberFormat="0" applyBorder="0" applyAlignment="0" applyProtection="0"/>
    <xf numFmtId="0" fontId="98" fillId="0" borderId="3" applyNumberFormat="0" applyFill="0" applyAlignment="0" applyProtection="0"/>
    <xf numFmtId="0" fontId="99" fillId="0" borderId="4" applyNumberFormat="0" applyFill="0" applyAlignment="0" applyProtection="0"/>
    <xf numFmtId="0" fontId="100" fillId="0" borderId="5" applyNumberFormat="0" applyFill="0" applyAlignment="0" applyProtection="0"/>
    <xf numFmtId="0" fontId="100" fillId="0" borderId="0" applyNumberFormat="0" applyFill="0" applyBorder="0" applyAlignment="0" applyProtection="0"/>
    <xf numFmtId="0" fontId="101" fillId="7" borderId="118" applyNumberFormat="0" applyAlignment="0" applyProtection="0"/>
    <xf numFmtId="0" fontId="102" fillId="0" borderId="7" applyNumberFormat="0" applyFill="0" applyAlignment="0" applyProtection="0"/>
    <xf numFmtId="0" fontId="103" fillId="23" borderId="0" applyNumberFormat="0" applyBorder="0" applyAlignment="0" applyProtection="0"/>
    <xf numFmtId="0" fontId="13" fillId="0" borderId="0"/>
    <xf numFmtId="168" fontId="91" fillId="0" borderId="0"/>
    <xf numFmtId="0" fontId="57" fillId="24" borderId="119" applyNumberFormat="0" applyFont="0" applyAlignment="0" applyProtection="0"/>
    <xf numFmtId="0" fontId="104" fillId="20" borderId="120" applyNumberFormat="0" applyAlignment="0" applyProtection="0"/>
    <xf numFmtId="0" fontId="105" fillId="0" borderId="0" applyNumberFormat="0" applyFill="0" applyBorder="0" applyAlignment="0" applyProtection="0"/>
    <xf numFmtId="0" fontId="106" fillId="0" borderId="121" applyNumberFormat="0" applyFill="0" applyAlignment="0" applyProtection="0"/>
    <xf numFmtId="0" fontId="107" fillId="0" borderId="0" applyNumberFormat="0" applyFill="0" applyBorder="0" applyAlignment="0" applyProtection="0"/>
    <xf numFmtId="43" fontId="9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6" fillId="0" borderId="0"/>
    <xf numFmtId="0" fontId="117" fillId="0" borderId="0"/>
    <xf numFmtId="9" fontId="116" fillId="0" borderId="0" applyFont="0" applyFill="0" applyBorder="0" applyAlignment="0" applyProtection="0"/>
    <xf numFmtId="0" fontId="116" fillId="0" borderId="0"/>
    <xf numFmtId="9" fontId="118" fillId="0" borderId="0" applyFont="0" applyFill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2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3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4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6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119" fillId="7" borderId="0" applyNumberFormat="0" applyBorder="0" applyAlignment="0" applyProtection="0"/>
    <xf numFmtId="0" fontId="28" fillId="20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9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10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5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8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119" fillId="11" borderId="0" applyNumberFormat="0" applyBorder="0" applyAlignment="0" applyProtection="0"/>
    <xf numFmtId="0" fontId="28" fillId="20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12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9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0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120" fillId="15" borderId="0" applyNumberFormat="0" applyBorder="0" applyAlignment="0" applyProtection="0"/>
    <xf numFmtId="0" fontId="29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21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1" fillId="0" borderId="0"/>
    <xf numFmtId="0" fontId="121" fillId="0" borderId="0"/>
    <xf numFmtId="0" fontId="121" fillId="0" borderId="0"/>
    <xf numFmtId="0" fontId="121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2" fillId="0" borderId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6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7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8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3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4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20" fillId="19" borderId="0" applyNumberFormat="0" applyBorder="0" applyAlignment="0" applyProtection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16" fillId="0" borderId="0" applyFont="0" applyFill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23" fillId="3" borderId="0" applyNumberFormat="0" applyBorder="0" applyAlignment="0" applyProtection="0"/>
    <xf numFmtId="0" fontId="118" fillId="0" borderId="0"/>
    <xf numFmtId="0" fontId="118" fillId="0" borderId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4" fillId="20" borderId="118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0" fontId="125" fillId="21" borderId="2" applyNumberFormat="0" applyAlignment="0" applyProtection="0"/>
    <xf numFmtId="43" fontId="91" fillId="0" borderId="0" applyFont="0" applyFill="0" applyBorder="0" applyAlignment="0" applyProtection="0"/>
    <xf numFmtId="41" fontId="91" fillId="0" borderId="0" applyFont="0" applyFill="0" applyBorder="0" applyAlignment="0" applyProtection="0"/>
    <xf numFmtId="41" fontId="91" fillId="0" borderId="0" applyFont="0" applyFill="0" applyBorder="0" applyAlignment="0" applyProtection="0"/>
    <xf numFmtId="41" fontId="91" fillId="0" borderId="0" applyFont="0" applyFill="0" applyBorder="0" applyAlignment="0" applyProtection="0"/>
    <xf numFmtId="41" fontId="91" fillId="0" borderId="0" applyFont="0" applyFill="0" applyBorder="0" applyAlignment="0" applyProtection="0"/>
    <xf numFmtId="41" fontId="91" fillId="0" borderId="0" applyFont="0" applyFill="0" applyBorder="0" applyAlignment="0" applyProtection="0"/>
    <xf numFmtId="41" fontId="74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19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26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15" fillId="0" borderId="0" applyFont="0" applyFill="0" applyBorder="0" applyAlignment="0" applyProtection="0"/>
    <xf numFmtId="165" fontId="115" fillId="0" borderId="0" applyFont="0" applyFill="0" applyBorder="0" applyAlignment="0" applyProtection="0"/>
    <xf numFmtId="165" fontId="115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15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26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91" fillId="0" borderId="0" applyFont="0" applyFill="0" applyBorder="0" applyAlignment="0" applyProtection="0"/>
    <xf numFmtId="165" fontId="91" fillId="0" borderId="0" applyFon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128" fillId="4" borderId="0" applyNumberFormat="0" applyBorder="0" applyAlignment="0" applyProtection="0"/>
    <xf numFmtId="0" fontId="25" fillId="0" borderId="67" applyNumberFormat="0" applyAlignment="0" applyProtection="0">
      <alignment horizontal="left" vertical="center"/>
    </xf>
    <xf numFmtId="0" fontId="25" fillId="0" borderId="50">
      <alignment horizontal="left" vertical="center"/>
    </xf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29" fillId="0" borderId="3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0" fillId="0" borderId="4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5" applyNumberFormat="0" applyFill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9" fillId="0" borderId="0" applyNumberFormat="0" applyFill="0" applyBorder="0" applyAlignment="0" applyProtection="0">
      <alignment vertical="top"/>
      <protection locked="0"/>
    </xf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3" fillId="7" borderId="118" applyNumberFormat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4" fillId="0" borderId="7" applyNumberFormat="0" applyFill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0" fontId="135" fillId="23" borderId="0" applyNumberFormat="0" applyBorder="0" applyAlignment="0" applyProtection="0"/>
    <xf numFmtId="187" fontId="110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91" fillId="0" borderId="0"/>
    <xf numFmtId="0" fontId="13" fillId="0" borderId="0"/>
    <xf numFmtId="0" fontId="13" fillId="0" borderId="0"/>
    <xf numFmtId="0" fontId="13" fillId="0" borderId="0"/>
    <xf numFmtId="0" fontId="14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0" fillId="0" borderId="0"/>
    <xf numFmtId="0" fontId="115" fillId="0" borderId="0"/>
    <xf numFmtId="0" fontId="70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9" fillId="0" borderId="0"/>
    <xf numFmtId="0" fontId="119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1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1" fillId="0" borderId="0"/>
    <xf numFmtId="0" fontId="1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9" fillId="0" borderId="0"/>
    <xf numFmtId="0" fontId="119" fillId="0" borderId="0"/>
    <xf numFmtId="0" fontId="13" fillId="0" borderId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9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9" fillId="0" borderId="0"/>
    <xf numFmtId="0" fontId="14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8" fillId="0" borderId="0" applyFont="0" applyFill="0" applyBorder="0" applyAlignment="0" applyProtection="0"/>
    <xf numFmtId="0" fontId="91" fillId="0" borderId="0"/>
    <xf numFmtId="0" fontId="13" fillId="0" borderId="0"/>
    <xf numFmtId="0" fontId="108" fillId="0" borderId="0" applyFont="0" applyFill="0" applyBorder="0" applyAlignment="0" applyProtection="0"/>
    <xf numFmtId="0" fontId="13" fillId="0" borderId="0"/>
    <xf numFmtId="0" fontId="108" fillId="0" borderId="0" applyFont="0" applyFill="0" applyBorder="0" applyAlignment="0" applyProtection="0"/>
    <xf numFmtId="0" fontId="140" fillId="0" borderId="0"/>
    <xf numFmtId="0" fontId="12" fillId="0" borderId="0"/>
    <xf numFmtId="0" fontId="9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91" fillId="0" borderId="0"/>
    <xf numFmtId="0" fontId="13" fillId="0" borderId="0"/>
    <xf numFmtId="0" fontId="13" fillId="0" borderId="0"/>
    <xf numFmtId="0" fontId="12" fillId="0" borderId="0"/>
    <xf numFmtId="0" fontId="9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3" fillId="24" borderId="119" applyNumberFormat="0" applyFont="0" applyAlignment="0" applyProtection="0"/>
    <xf numFmtId="0" fontId="13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3" fillId="24" borderId="119" applyNumberFormat="0" applyFont="0" applyAlignment="0" applyProtection="0"/>
    <xf numFmtId="0" fontId="13" fillId="24" borderId="119" applyNumberFormat="0" applyFont="0" applyAlignment="0" applyProtection="0"/>
    <xf numFmtId="0" fontId="13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19" fillId="24" borderId="119" applyNumberFormat="0" applyFon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0" fontId="136" fillId="20" borderId="120" applyNumberFormat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1" fillId="0" borderId="0" applyFont="0" applyFill="0" applyBorder="0" applyAlignment="0" applyProtection="0"/>
    <xf numFmtId="0" fontId="13" fillId="0" borderId="0"/>
    <xf numFmtId="0" fontId="122" fillId="0" borderId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7" fillId="0" borderId="121" applyNumberFormat="0" applyFill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29" fillId="1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8" fillId="20" borderId="118" applyNumberFormat="0" applyAlignment="0" applyProtection="0">
      <alignment vertical="center"/>
    </xf>
    <xf numFmtId="0" fontId="109" fillId="24" borderId="122" applyNumberFormat="0" applyFont="0" applyAlignment="0" applyProtection="0">
      <alignment vertical="center"/>
    </xf>
    <xf numFmtId="9" fontId="35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46" fillId="0" borderId="123" applyNumberFormat="0" applyFill="0" applyAlignment="0" applyProtection="0">
      <alignment vertical="center"/>
    </xf>
    <xf numFmtId="0" fontId="47" fillId="7" borderId="118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124" applyNumberFormat="0" applyFill="0" applyAlignment="0" applyProtection="0">
      <alignment vertical="center"/>
    </xf>
    <xf numFmtId="0" fontId="113" fillId="0" borderId="124" applyNumberFormat="0" applyFill="0" applyAlignment="0" applyProtection="0">
      <alignment vertical="center"/>
    </xf>
    <xf numFmtId="0" fontId="114" fillId="0" borderId="125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3" fillId="20" borderId="120" applyNumberFormat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1" fillId="0" borderId="0"/>
    <xf numFmtId="0" fontId="35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0" borderId="0"/>
    <xf numFmtId="43" fontId="91" fillId="0" borderId="0" applyFont="0" applyFill="0" applyBorder="0" applyAlignment="0" applyProtection="0"/>
    <xf numFmtId="0" fontId="13" fillId="0" borderId="0"/>
    <xf numFmtId="0" fontId="13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91" fillId="0" borderId="0"/>
    <xf numFmtId="0" fontId="74" fillId="7" borderId="0" applyNumberFormat="0" applyBorder="0" applyAlignment="0" applyProtection="0"/>
    <xf numFmtId="0" fontId="74" fillId="33" borderId="0" applyNumberFormat="0" applyBorder="0" applyAlignment="0" applyProtection="0"/>
    <xf numFmtId="0" fontId="74" fillId="24" borderId="0" applyNumberFormat="0" applyBorder="0" applyAlignment="0" applyProtection="0"/>
    <xf numFmtId="0" fontId="74" fillId="4" borderId="0" applyNumberFormat="0" applyBorder="0" applyAlignment="0" applyProtection="0"/>
    <xf numFmtId="0" fontId="74" fillId="7" borderId="0" applyNumberFormat="0" applyBorder="0" applyAlignment="0" applyProtection="0"/>
    <xf numFmtId="0" fontId="74" fillId="20" borderId="0" applyNumberFormat="0" applyBorder="0" applyAlignment="0" applyProtection="0"/>
    <xf numFmtId="0" fontId="74" fillId="23" borderId="0" applyNumberFormat="0" applyBorder="0" applyAlignment="0" applyProtection="0"/>
    <xf numFmtId="0" fontId="74" fillId="23" borderId="0" applyNumberFormat="0" applyBorder="0" applyAlignment="0" applyProtection="0"/>
    <xf numFmtId="0" fontId="75" fillId="14" borderId="0" applyNumberFormat="0" applyBorder="0" applyAlignment="0" applyProtection="0"/>
    <xf numFmtId="0" fontId="75" fillId="7" borderId="0" applyNumberFormat="0" applyBorder="0" applyAlignment="0" applyProtection="0"/>
    <xf numFmtId="0" fontId="75" fillId="20" borderId="0" applyNumberFormat="0" applyBorder="0" applyAlignment="0" applyProtection="0"/>
    <xf numFmtId="0" fontId="75" fillId="23" borderId="0" applyNumberFormat="0" applyBorder="0" applyAlignment="0" applyProtection="0"/>
    <xf numFmtId="0" fontId="75" fillId="8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1" borderId="0" applyNumberFormat="0" applyBorder="0" applyAlignment="0" applyProtection="0"/>
    <xf numFmtId="0" fontId="75" fillId="11" borderId="0" applyNumberFormat="0" applyBorder="0" applyAlignment="0" applyProtection="0"/>
    <xf numFmtId="0" fontId="75" fillId="18" borderId="0" applyNumberFormat="0" applyBorder="0" applyAlignment="0" applyProtection="0"/>
    <xf numFmtId="43" fontId="91" fillId="0" borderId="0" applyFont="0" applyFill="0" applyBorder="0" applyAlignment="0" applyProtection="0"/>
    <xf numFmtId="0" fontId="142" fillId="0" borderId="3" applyNumberFormat="0" applyFill="0" applyAlignment="0" applyProtection="0"/>
    <xf numFmtId="0" fontId="143" fillId="0" borderId="126" applyNumberFormat="0" applyFill="0" applyAlignment="0" applyProtection="0"/>
    <xf numFmtId="0" fontId="144" fillId="0" borderId="125" applyNumberFormat="0" applyFill="0" applyAlignment="0" applyProtection="0"/>
    <xf numFmtId="0" fontId="144" fillId="0" borderId="0" applyNumberFormat="0" applyFill="0" applyBorder="0" applyAlignment="0" applyProtection="0"/>
    <xf numFmtId="0" fontId="84" fillId="7" borderId="118" applyNumberFormat="0" applyAlignment="0" applyProtection="0"/>
    <xf numFmtId="0" fontId="91" fillId="24" borderId="119" applyNumberFormat="0" applyFont="0" applyAlignment="0" applyProtection="0"/>
    <xf numFmtId="0" fontId="145" fillId="0" borderId="0" applyNumberFormat="0" applyFill="0" applyBorder="0" applyAlignment="0" applyProtection="0"/>
    <xf numFmtId="0" fontId="91" fillId="0" borderId="0"/>
    <xf numFmtId="43" fontId="91" fillId="0" borderId="0" applyFont="0" applyFill="0" applyBorder="0" applyAlignment="0" applyProtection="0"/>
    <xf numFmtId="0" fontId="84" fillId="7" borderId="118" applyNumberFormat="0" applyAlignment="0" applyProtection="0"/>
    <xf numFmtId="0" fontId="10" fillId="0" borderId="0"/>
    <xf numFmtId="43" fontId="10" fillId="0" borderId="0" applyFont="0" applyFill="0" applyBorder="0" applyAlignment="0" applyProtection="0"/>
    <xf numFmtId="0" fontId="91" fillId="0" borderId="0"/>
    <xf numFmtId="43" fontId="91" fillId="0" borderId="0" applyFont="0" applyFill="0" applyBorder="0" applyAlignment="0" applyProtection="0"/>
    <xf numFmtId="0" fontId="84" fillId="7" borderId="118" applyNumberForma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4" fillId="7" borderId="118" applyNumberFormat="0" applyAlignment="0" applyProtection="0"/>
    <xf numFmtId="43" fontId="91" fillId="0" borderId="0" applyFont="0" applyFill="0" applyBorder="0" applyAlignment="0" applyProtection="0"/>
    <xf numFmtId="0" fontId="91" fillId="0" borderId="0"/>
    <xf numFmtId="0" fontId="91" fillId="0" borderId="0"/>
    <xf numFmtId="43" fontId="91" fillId="0" borderId="0" applyFont="0" applyFill="0" applyBorder="0" applyAlignment="0" applyProtection="0"/>
    <xf numFmtId="0" fontId="84" fillId="7" borderId="118" applyNumberFormat="0" applyAlignment="0" applyProtection="0"/>
    <xf numFmtId="0" fontId="91" fillId="0" borderId="0"/>
    <xf numFmtId="43" fontId="91" fillId="0" borderId="0" applyFont="0" applyFill="0" applyBorder="0" applyAlignment="0" applyProtection="0"/>
    <xf numFmtId="0" fontId="84" fillId="7" borderId="118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91" fillId="0" borderId="0"/>
    <xf numFmtId="43" fontId="91" fillId="0" borderId="0" applyFont="0" applyFill="0" applyBorder="0" applyAlignment="0" applyProtection="0"/>
    <xf numFmtId="0" fontId="84" fillId="7" borderId="118" applyNumberFormat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43" fontId="91" fillId="0" borderId="0" applyFont="0" applyFill="0" applyBorder="0" applyAlignment="0" applyProtection="0"/>
    <xf numFmtId="0" fontId="84" fillId="7" borderId="118" applyNumberFormat="0" applyAlignment="0" applyProtection="0"/>
    <xf numFmtId="0" fontId="5" fillId="0" borderId="0"/>
    <xf numFmtId="43" fontId="5" fillId="0" borderId="0" applyFont="0" applyFill="0" applyBorder="0" applyAlignment="0" applyProtection="0"/>
    <xf numFmtId="0" fontId="31" fillId="24" borderId="119" applyNumberFormat="0" applyFont="0" applyAlignment="0" applyProtection="0">
      <alignment vertical="center"/>
    </xf>
    <xf numFmtId="0" fontId="46" fillId="0" borderId="121" applyNumberFormat="0" applyFill="0" applyAlignment="0" applyProtection="0">
      <alignment vertical="center"/>
    </xf>
    <xf numFmtId="164" fontId="31" fillId="0" borderId="0" applyFont="0" applyFill="0" applyBorder="0" applyAlignment="0" applyProtection="0">
      <alignment vertical="center"/>
    </xf>
    <xf numFmtId="0" fontId="31" fillId="24" borderId="132" applyNumberFormat="0" applyFont="0" applyAlignment="0" applyProtection="0">
      <alignment vertical="center"/>
    </xf>
    <xf numFmtId="0" fontId="53" fillId="20" borderId="134" applyNumberFormat="0" applyAlignment="0" applyProtection="0">
      <alignment vertical="center"/>
    </xf>
    <xf numFmtId="0" fontId="47" fillId="7" borderId="131" applyNumberFormat="0" applyAlignment="0" applyProtection="0">
      <alignment vertical="center"/>
    </xf>
    <xf numFmtId="0" fontId="46" fillId="0" borderId="133" applyNumberFormat="0" applyFill="0" applyAlignment="0" applyProtection="0">
      <alignment vertical="center"/>
    </xf>
    <xf numFmtId="0" fontId="38" fillId="20" borderId="127" applyNumberFormat="0" applyAlignment="0" applyProtection="0">
      <alignment vertical="center"/>
    </xf>
    <xf numFmtId="0" fontId="38" fillId="20" borderId="135" applyNumberFormat="0" applyAlignment="0" applyProtection="0">
      <alignment vertical="center"/>
    </xf>
    <xf numFmtId="0" fontId="31" fillId="24" borderId="128" applyNumberFormat="0" applyFont="0" applyAlignment="0" applyProtection="0">
      <alignment vertical="center"/>
    </xf>
    <xf numFmtId="0" fontId="46" fillId="0" borderId="137" applyNumberFormat="0" applyFill="0" applyAlignment="0" applyProtection="0">
      <alignment vertical="center"/>
    </xf>
    <xf numFmtId="0" fontId="46" fillId="0" borderId="129" applyNumberFormat="0" applyFill="0" applyAlignment="0" applyProtection="0">
      <alignment vertical="center"/>
    </xf>
    <xf numFmtId="0" fontId="47" fillId="7" borderId="127" applyNumberFormat="0" applyAlignment="0" applyProtection="0">
      <alignment vertical="center"/>
    </xf>
    <xf numFmtId="0" fontId="47" fillId="7" borderId="135" applyNumberFormat="0" applyAlignment="0" applyProtection="0">
      <alignment vertical="center"/>
    </xf>
    <xf numFmtId="0" fontId="53" fillId="20" borderId="130" applyNumberFormat="0" applyAlignment="0" applyProtection="0">
      <alignment vertical="center"/>
    </xf>
    <xf numFmtId="0" fontId="38" fillId="20" borderId="131" applyNumberFormat="0" applyAlignment="0" applyProtection="0">
      <alignment vertical="center"/>
    </xf>
    <xf numFmtId="0" fontId="31" fillId="24" borderId="136" applyNumberFormat="0" applyFont="0" applyAlignment="0" applyProtection="0">
      <alignment vertical="center"/>
    </xf>
    <xf numFmtId="0" fontId="53" fillId="20" borderId="138" applyNumberFormat="0" applyAlignment="0" applyProtection="0">
      <alignment vertical="center"/>
    </xf>
    <xf numFmtId="0" fontId="94" fillId="20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6" fillId="20" borderId="143" applyNumberFormat="0" applyAlignment="0" applyProtection="0"/>
    <xf numFmtId="0" fontId="137" fillId="0" borderId="144" applyNumberFormat="0" applyFill="0" applyAlignment="0" applyProtection="0"/>
    <xf numFmtId="0" fontId="53" fillId="20" borderId="143" applyNumberFormat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/>
    <xf numFmtId="0" fontId="77" fillId="20" borderId="141" applyNumberFormat="0" applyAlignment="0" applyProtection="0"/>
    <xf numFmtId="0" fontId="77" fillId="20" borderId="141" applyNumberForma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87" fillId="20" borderId="143" applyNumberFormat="0" applyAlignment="0" applyProtection="0"/>
    <xf numFmtId="0" fontId="87" fillId="20" borderId="143" applyNumberFormat="0" applyAlignment="0" applyProtection="0"/>
    <xf numFmtId="0" fontId="89" fillId="0" borderId="144" applyNumberFormat="0" applyFill="0" applyAlignment="0" applyProtection="0"/>
    <xf numFmtId="0" fontId="89" fillId="0" borderId="144" applyNumberFormat="0" applyFill="0" applyAlignment="0" applyProtection="0"/>
    <xf numFmtId="0" fontId="94" fillId="20" borderId="141" applyNumberFormat="0" applyAlignment="0" applyProtection="0"/>
    <xf numFmtId="0" fontId="101" fillId="7" borderId="141" applyNumberFormat="0" applyAlignment="0" applyProtection="0"/>
    <xf numFmtId="0" fontId="57" fillId="24" borderId="142" applyNumberFormat="0" applyFont="0" applyAlignment="0" applyProtection="0"/>
    <xf numFmtId="0" fontId="104" fillId="20" borderId="143" applyNumberFormat="0" applyAlignment="0" applyProtection="0"/>
    <xf numFmtId="0" fontId="106" fillId="0" borderId="144" applyNumberFormat="0" applyFill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41" fontId="91" fillId="0" borderId="0" applyFont="0" applyFill="0" applyBorder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38" fillId="20" borderId="141" applyNumberFormat="0" applyAlignment="0" applyProtection="0">
      <alignment vertical="center"/>
    </xf>
    <xf numFmtId="0" fontId="109" fillId="24" borderId="145" applyNumberFormat="0" applyFont="0" applyAlignment="0" applyProtection="0">
      <alignment vertical="center"/>
    </xf>
    <xf numFmtId="0" fontId="46" fillId="0" borderId="146" applyNumberFormat="0" applyFill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84" fillId="7" borderId="141" applyNumberFormat="0" applyAlignment="0" applyProtection="0"/>
    <xf numFmtId="0" fontId="91" fillId="24" borderId="142" applyNumberFormat="0" applyFont="0" applyAlignment="0" applyProtection="0"/>
    <xf numFmtId="0" fontId="84" fillId="7" borderId="14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84" fillId="7" borderId="14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84" fillId="7" borderId="14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4" fillId="7" borderId="141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31" fillId="24" borderId="142" applyNumberFormat="0" applyFon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137" fillId="0" borderId="144" applyNumberFormat="0" applyFill="0" applyAlignment="0" applyProtection="0"/>
    <xf numFmtId="0" fontId="46" fillId="0" borderId="144" applyNumberFormat="0" applyFill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84" fillId="7" borderId="141" applyNumberFormat="0" applyAlignment="0" applyProtection="0"/>
    <xf numFmtId="0" fontId="77" fillId="20" borderId="141" applyNumberFormat="0" applyAlignment="0" applyProtection="0"/>
    <xf numFmtId="0" fontId="77" fillId="20" borderId="141" applyNumberForma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87" fillId="20" borderId="143" applyNumberFormat="0" applyAlignment="0" applyProtection="0"/>
    <xf numFmtId="0" fontId="87" fillId="20" borderId="143" applyNumberFormat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89" fillId="0" borderId="144" applyNumberFormat="0" applyFill="0" applyAlignment="0" applyProtection="0"/>
    <xf numFmtId="0" fontId="89" fillId="0" borderId="144" applyNumberFormat="0" applyFill="0" applyAlignment="0" applyProtection="0"/>
    <xf numFmtId="0" fontId="38" fillId="20" borderId="141" applyNumberFormat="0" applyAlignment="0" applyProtection="0">
      <alignment vertical="center"/>
    </xf>
    <xf numFmtId="0" fontId="84" fillId="7" borderId="141" applyNumberFormat="0" applyAlignment="0" applyProtection="0"/>
    <xf numFmtId="0" fontId="84" fillId="7" borderId="141" applyNumberFormat="0" applyAlignment="0" applyProtection="0"/>
    <xf numFmtId="0" fontId="94" fillId="20" borderId="141" applyNumberFormat="0" applyAlignment="0" applyProtection="0"/>
    <xf numFmtId="0" fontId="101" fillId="7" borderId="141" applyNumberFormat="0" applyAlignment="0" applyProtection="0"/>
    <xf numFmtId="0" fontId="57" fillId="24" borderId="142" applyNumberFormat="0" applyFont="0" applyAlignment="0" applyProtection="0"/>
    <xf numFmtId="0" fontId="104" fillId="20" borderId="143" applyNumberFormat="0" applyAlignment="0" applyProtection="0"/>
    <xf numFmtId="0" fontId="106" fillId="0" borderId="144" applyNumberFormat="0" applyFill="0" applyAlignment="0" applyProtection="0"/>
    <xf numFmtId="0" fontId="87" fillId="20" borderId="143" applyNumberFormat="0" applyAlignment="0" applyProtection="0"/>
    <xf numFmtId="0" fontId="137" fillId="0" borderId="144" applyNumberFormat="0" applyFill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7" fillId="0" borderId="144" applyNumberFormat="0" applyFill="0" applyAlignment="0" applyProtection="0"/>
    <xf numFmtId="0" fontId="84" fillId="7" borderId="141" applyNumberFormat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46" fillId="0" borderId="144" applyNumberFormat="0" applyFill="0" applyAlignment="0" applyProtection="0">
      <alignment vertical="center"/>
    </xf>
    <xf numFmtId="0" fontId="109" fillId="24" borderId="145" applyNumberFormat="0" applyFont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84" fillId="7" borderId="141" applyNumberFormat="0" applyAlignment="0" applyProtection="0"/>
    <xf numFmtId="0" fontId="91" fillId="24" borderId="142" applyNumberFormat="0" applyFont="0" applyAlignment="0" applyProtection="0"/>
    <xf numFmtId="0" fontId="46" fillId="0" borderId="146" applyNumberFormat="0" applyFill="0" applyAlignment="0" applyProtection="0">
      <alignment vertical="center"/>
    </xf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24" fillId="20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106" fillId="0" borderId="144" applyNumberFormat="0" applyFill="0" applyAlignment="0" applyProtection="0"/>
    <xf numFmtId="0" fontId="89" fillId="0" borderId="144" applyNumberFormat="0" applyFill="0" applyAlignment="0" applyProtection="0"/>
    <xf numFmtId="0" fontId="89" fillId="0" borderId="144" applyNumberFormat="0" applyFill="0" applyAlignment="0" applyProtection="0"/>
    <xf numFmtId="0" fontId="13" fillId="24" borderId="142" applyNumberFormat="0" applyFont="0" applyAlignment="0" applyProtection="0"/>
    <xf numFmtId="0" fontId="77" fillId="20" borderId="141" applyNumberFormat="0" applyAlignment="0" applyProtection="0"/>
    <xf numFmtId="0" fontId="77" fillId="20" borderId="141" applyNumberFormat="0" applyAlignment="0" applyProtection="0"/>
    <xf numFmtId="0" fontId="137" fillId="0" borderId="144" applyNumberFormat="0" applyFill="0" applyAlignment="0" applyProtection="0"/>
    <xf numFmtId="0" fontId="84" fillId="7" borderId="141" applyNumberForma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3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36" fillId="20" borderId="143" applyNumberFormat="0" applyAlignment="0" applyProtection="0"/>
    <xf numFmtId="0" fontId="124" fillId="20" borderId="141" applyNumberFormat="0" applyAlignment="0" applyProtection="0"/>
    <xf numFmtId="0" fontId="119" fillId="24" borderId="142" applyNumberFormat="0" applyFont="0" applyAlignment="0" applyProtection="0"/>
    <xf numFmtId="0" fontId="133" fillId="7" borderId="141" applyNumberFormat="0" applyAlignment="0" applyProtection="0"/>
    <xf numFmtId="0" fontId="133" fillId="7" borderId="141" applyNumberFormat="0" applyAlignment="0" applyProtection="0"/>
    <xf numFmtId="0" fontId="87" fillId="20" borderId="143" applyNumberFormat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137" fillId="0" borderId="144" applyNumberFormat="0" applyFill="0" applyAlignment="0" applyProtection="0"/>
    <xf numFmtId="0" fontId="38" fillId="20" borderId="141" applyNumberFormat="0" applyAlignment="0" applyProtection="0">
      <alignment vertical="center"/>
    </xf>
    <xf numFmtId="0" fontId="109" fillId="24" borderId="145" applyNumberFormat="0" applyFont="0" applyAlignment="0" applyProtection="0">
      <alignment vertical="center"/>
    </xf>
    <xf numFmtId="0" fontId="119" fillId="24" borderId="142" applyNumberFormat="0" applyFont="0" applyAlignment="0" applyProtection="0"/>
    <xf numFmtId="0" fontId="46" fillId="0" borderId="146" applyNumberFormat="0" applyFill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84" fillId="7" borderId="141" applyNumberFormat="0" applyAlignment="0" applyProtection="0"/>
    <xf numFmtId="0" fontId="91" fillId="24" borderId="142" applyNumberFormat="0" applyFon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13" fillId="24" borderId="142" applyNumberFormat="0" applyFon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104" fillId="20" borderId="143" applyNumberFormat="0" applyAlignment="0" applyProtection="0"/>
    <xf numFmtId="0" fontId="101" fillId="7" borderId="141" applyNumberForma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57" fillId="24" borderId="142" applyNumberFormat="0" applyFont="0" applyAlignment="0" applyProtection="0"/>
    <xf numFmtId="0" fontId="84" fillId="7" borderId="141" applyNumberFormat="0" applyAlignment="0" applyProtection="0"/>
    <xf numFmtId="0" fontId="84" fillId="7" borderId="141" applyNumberFormat="0" applyAlignment="0" applyProtection="0"/>
    <xf numFmtId="0" fontId="31" fillId="24" borderId="142" applyNumberFormat="0" applyFon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46" fillId="0" borderId="144" applyNumberFormat="0" applyFill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47" fillId="7" borderId="141" applyNumberForma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38" fillId="20" borderId="141" applyNumberFormat="0" applyAlignment="0" applyProtection="0">
      <alignment vertical="center"/>
    </xf>
    <xf numFmtId="0" fontId="31" fillId="24" borderId="142" applyNumberFormat="0" applyFont="0" applyAlignment="0" applyProtection="0">
      <alignment vertical="center"/>
    </xf>
    <xf numFmtId="0" fontId="53" fillId="20" borderId="143" applyNumberFormat="0" applyAlignment="0" applyProtection="0">
      <alignment vertical="center"/>
    </xf>
    <xf numFmtId="0" fontId="124" fillId="20" borderId="141" applyNumberFormat="0" applyAlignment="0" applyProtection="0"/>
    <xf numFmtId="0" fontId="53" fillId="20" borderId="143" applyNumberFormat="0" applyAlignment="0" applyProtection="0">
      <alignment vertical="center"/>
    </xf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3" fillId="24" borderId="142" applyNumberFormat="0" applyFont="0" applyAlignment="0" applyProtection="0"/>
    <xf numFmtId="0" fontId="47" fillId="7" borderId="141" applyNumberFormat="0" applyAlignment="0" applyProtection="0">
      <alignment vertical="center"/>
    </xf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84" fillId="7" borderId="141" applyNumberForma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119" fillId="24" borderId="142" applyNumberFormat="0" applyFont="0" applyAlignment="0" applyProtection="0"/>
    <xf numFmtId="0" fontId="84" fillId="7" borderId="141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9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6" fillId="20" borderId="152" applyNumberFormat="0" applyAlignment="0" applyProtection="0"/>
    <xf numFmtId="0" fontId="137" fillId="0" borderId="153" applyNumberFormat="0" applyFill="0" applyAlignment="0" applyProtection="0"/>
    <xf numFmtId="0" fontId="53" fillId="20" borderId="152" applyNumberForma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94" fillId="20" borderId="150" applyNumberFormat="0" applyAlignment="0" applyProtection="0"/>
    <xf numFmtId="0" fontId="101" fillId="7" borderId="150" applyNumberFormat="0" applyAlignment="0" applyProtection="0"/>
    <xf numFmtId="0" fontId="57" fillId="24" borderId="151" applyNumberFormat="0" applyFont="0" applyAlignment="0" applyProtection="0"/>
    <xf numFmtId="0" fontId="104" fillId="20" borderId="152" applyNumberFormat="0" applyAlignment="0" applyProtection="0"/>
    <xf numFmtId="0" fontId="106" fillId="0" borderId="153" applyNumberFormat="0" applyFill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46" fillId="0" borderId="155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137" fillId="0" borderId="153" applyNumberFormat="0" applyFill="0" applyAlignment="0" applyProtection="0"/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84" fillId="7" borderId="150" applyNumberFormat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84" fillId="7" borderId="150" applyNumberFormat="0" applyAlignment="0" applyProtection="0"/>
    <xf numFmtId="0" fontId="84" fillId="7" borderId="150" applyNumberFormat="0" applyAlignment="0" applyProtection="0"/>
    <xf numFmtId="0" fontId="94" fillId="20" borderId="150" applyNumberFormat="0" applyAlignment="0" applyProtection="0"/>
    <xf numFmtId="0" fontId="101" fillId="7" borderId="150" applyNumberFormat="0" applyAlignment="0" applyProtection="0"/>
    <xf numFmtId="0" fontId="57" fillId="24" borderId="151" applyNumberFormat="0" applyFont="0" applyAlignment="0" applyProtection="0"/>
    <xf numFmtId="0" fontId="104" fillId="20" borderId="152" applyNumberFormat="0" applyAlignment="0" applyProtection="0"/>
    <xf numFmtId="0" fontId="106" fillId="0" borderId="153" applyNumberFormat="0" applyFill="0" applyAlignment="0" applyProtection="0"/>
    <xf numFmtId="0" fontId="87" fillId="20" borderId="152" applyNumberFormat="0" applyAlignment="0" applyProtection="0"/>
    <xf numFmtId="0" fontId="137" fillId="0" borderId="153" applyNumberFormat="0" applyFill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7" fillId="0" borderId="153" applyNumberFormat="0" applyFill="0" applyAlignment="0" applyProtection="0"/>
    <xf numFmtId="0" fontId="84" fillId="7" borderId="150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46" fillId="0" borderId="153" applyNumberFormat="0" applyFill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46" fillId="0" borderId="155" applyNumberFormat="0" applyFill="0" applyAlignment="0" applyProtection="0">
      <alignment vertical="center"/>
    </xf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06" fillId="0" borderId="153" applyNumberFormat="0" applyFill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13" fillId="24" borderId="151" applyNumberFormat="0" applyFont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137" fillId="0" borderId="153" applyNumberFormat="0" applyFill="0" applyAlignment="0" applyProtection="0"/>
    <xf numFmtId="0" fontId="84" fillId="7" borderId="150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24" fillId="20" borderId="150" applyNumberFormat="0" applyAlignment="0" applyProtection="0"/>
    <xf numFmtId="0" fontId="119" fillId="24" borderId="151" applyNumberFormat="0" applyFon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87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119" fillId="24" borderId="151" applyNumberFormat="0" applyFont="0" applyAlignment="0" applyProtection="0"/>
    <xf numFmtId="0" fontId="46" fillId="0" borderId="155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04" fillId="20" borderId="152" applyNumberFormat="0" applyAlignment="0" applyProtection="0"/>
    <xf numFmtId="0" fontId="101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57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124" fillId="20" borderId="150" applyNumberFormat="0" applyAlignment="0" applyProtection="0"/>
    <xf numFmtId="0" fontId="53" fillId="20" borderId="152" applyNumberFormat="0" applyAlignment="0" applyProtection="0">
      <alignment vertical="center"/>
    </xf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47" fillId="7" borderId="150" applyNumberFormat="0" applyAlignment="0" applyProtection="0">
      <alignment vertical="center"/>
    </xf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84" fillId="7" borderId="150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53" fillId="20" borderId="152" applyNumberFormat="0" applyAlignment="0" applyProtection="0">
      <alignment vertical="center"/>
    </xf>
    <xf numFmtId="0" fontId="137" fillId="0" borderId="153" applyNumberFormat="0" applyFill="0" applyAlignment="0" applyProtection="0"/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84" fillId="7" borderId="150" applyNumberFormat="0" applyAlignment="0" applyProtection="0"/>
    <xf numFmtId="0" fontId="94" fillId="20" borderId="150" applyNumberFormat="0" applyAlignment="0" applyProtection="0"/>
    <xf numFmtId="0" fontId="47" fillId="7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137" fillId="0" borderId="153" applyNumberFormat="0" applyFill="0" applyAlignment="0" applyProtection="0"/>
    <xf numFmtId="0" fontId="106" fillId="0" borderId="153" applyNumberFormat="0" applyFill="0" applyAlignment="0" applyProtection="0"/>
    <xf numFmtId="0" fontId="104" fillId="20" borderId="152" applyNumberFormat="0" applyAlignment="0" applyProtection="0"/>
    <xf numFmtId="0" fontId="57" fillId="24" borderId="151" applyNumberFormat="0" applyFont="0" applyAlignment="0" applyProtection="0"/>
    <xf numFmtId="0" fontId="101" fillId="7" borderId="150" applyNumberFormat="0" applyAlignment="0" applyProtection="0"/>
    <xf numFmtId="0" fontId="94" fillId="20" borderId="150" applyNumberFormat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4" fillId="7" borderId="150" applyNumberFormat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136" fillId="20" borderId="152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53" fillId="20" borderId="152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5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6" fillId="0" borderId="153" applyNumberFormat="0" applyFill="0" applyAlignment="0" applyProtection="0"/>
    <xf numFmtId="0" fontId="104" fillId="20" borderId="152" applyNumberFormat="0" applyAlignment="0" applyProtection="0"/>
    <xf numFmtId="0" fontId="57" fillId="24" borderId="151" applyNumberFormat="0" applyFont="0" applyAlignment="0" applyProtection="0"/>
    <xf numFmtId="0" fontId="101" fillId="7" borderId="150" applyNumberFormat="0" applyAlignment="0" applyProtection="0"/>
    <xf numFmtId="0" fontId="94" fillId="20" borderId="150" applyNumberFormat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47" fillId="7" borderId="150" applyNumberFormat="0" applyAlignment="0" applyProtection="0">
      <alignment vertical="center"/>
    </xf>
    <xf numFmtId="0" fontId="137" fillId="0" borderId="153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94" fillId="20" borderId="150" applyNumberFormat="0" applyAlignment="0" applyProtection="0"/>
    <xf numFmtId="0" fontId="101" fillId="7" borderId="150" applyNumberFormat="0" applyAlignment="0" applyProtection="0"/>
    <xf numFmtId="0" fontId="57" fillId="24" borderId="151" applyNumberFormat="0" applyFont="0" applyAlignment="0" applyProtection="0"/>
    <xf numFmtId="0" fontId="104" fillId="20" borderId="152" applyNumberFormat="0" applyAlignment="0" applyProtection="0"/>
    <xf numFmtId="0" fontId="106" fillId="0" borderId="153" applyNumberFormat="0" applyFill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46" fillId="0" borderId="155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4" fillId="7" borderId="150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77" fillId="20" borderId="150" applyNumberFormat="0" applyAlignment="0" applyProtection="0"/>
    <xf numFmtId="0" fontId="77" fillId="20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94" fillId="20" borderId="150" applyNumberFormat="0" applyAlignment="0" applyProtection="0"/>
    <xf numFmtId="0" fontId="101" fillId="7" borderId="150" applyNumberFormat="0" applyAlignment="0" applyProtection="0"/>
    <xf numFmtId="0" fontId="57" fillId="24" borderId="151" applyNumberFormat="0" applyFont="0" applyAlignment="0" applyProtection="0"/>
    <xf numFmtId="0" fontId="104" fillId="20" borderId="152" applyNumberFormat="0" applyAlignment="0" applyProtection="0"/>
    <xf numFmtId="0" fontId="106" fillId="0" borderId="153" applyNumberFormat="0" applyFill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46" fillId="0" borderId="155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46" fillId="0" borderId="155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137" fillId="0" borderId="153" applyNumberFormat="0" applyFill="0" applyAlignment="0" applyProtection="0"/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84" fillId="7" borderId="150" applyNumberFormat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87" fillId="20" borderId="152" applyNumberFormat="0" applyAlignment="0" applyProtection="0"/>
    <xf numFmtId="0" fontId="87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84" fillId="7" borderId="150" applyNumberFormat="0" applyAlignment="0" applyProtection="0"/>
    <xf numFmtId="0" fontId="84" fillId="7" borderId="150" applyNumberFormat="0" applyAlignment="0" applyProtection="0"/>
    <xf numFmtId="0" fontId="94" fillId="20" borderId="150" applyNumberFormat="0" applyAlignment="0" applyProtection="0"/>
    <xf numFmtId="0" fontId="101" fillId="7" borderId="150" applyNumberFormat="0" applyAlignment="0" applyProtection="0"/>
    <xf numFmtId="0" fontId="57" fillId="24" borderId="151" applyNumberFormat="0" applyFont="0" applyAlignment="0" applyProtection="0"/>
    <xf numFmtId="0" fontId="104" fillId="20" borderId="152" applyNumberFormat="0" applyAlignment="0" applyProtection="0"/>
    <xf numFmtId="0" fontId="106" fillId="0" borderId="153" applyNumberFormat="0" applyFill="0" applyAlignment="0" applyProtection="0"/>
    <xf numFmtId="0" fontId="87" fillId="20" borderId="152" applyNumberFormat="0" applyAlignment="0" applyProtection="0"/>
    <xf numFmtId="0" fontId="137" fillId="0" borderId="153" applyNumberFormat="0" applyFill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7" fillId="0" borderId="153" applyNumberFormat="0" applyFill="0" applyAlignment="0" applyProtection="0"/>
    <xf numFmtId="0" fontId="84" fillId="7" borderId="150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46" fillId="0" borderId="153" applyNumberFormat="0" applyFill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46" fillId="0" borderId="155" applyNumberFormat="0" applyFill="0" applyAlignment="0" applyProtection="0">
      <alignment vertical="center"/>
    </xf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24" fillId="20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106" fillId="0" borderId="153" applyNumberFormat="0" applyFill="0" applyAlignment="0" applyProtection="0"/>
    <xf numFmtId="0" fontId="89" fillId="0" borderId="153" applyNumberFormat="0" applyFill="0" applyAlignment="0" applyProtection="0"/>
    <xf numFmtId="0" fontId="89" fillId="0" borderId="153" applyNumberFormat="0" applyFill="0" applyAlignment="0" applyProtection="0"/>
    <xf numFmtId="0" fontId="13" fillId="24" borderId="151" applyNumberFormat="0" applyFont="0" applyAlignment="0" applyProtection="0"/>
    <xf numFmtId="0" fontId="77" fillId="20" borderId="150" applyNumberFormat="0" applyAlignment="0" applyProtection="0"/>
    <xf numFmtId="0" fontId="77" fillId="20" borderId="150" applyNumberFormat="0" applyAlignment="0" applyProtection="0"/>
    <xf numFmtId="0" fontId="137" fillId="0" borderId="153" applyNumberFormat="0" applyFill="0" applyAlignment="0" applyProtection="0"/>
    <xf numFmtId="0" fontId="84" fillId="7" borderId="150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3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36" fillId="20" borderId="152" applyNumberFormat="0" applyAlignment="0" applyProtection="0"/>
    <xf numFmtId="0" fontId="124" fillId="20" borderId="150" applyNumberFormat="0" applyAlignment="0" applyProtection="0"/>
    <xf numFmtId="0" fontId="119" fillId="24" borderId="151" applyNumberFormat="0" applyFont="0" applyAlignment="0" applyProtection="0"/>
    <xf numFmtId="0" fontId="133" fillId="7" borderId="150" applyNumberFormat="0" applyAlignment="0" applyProtection="0"/>
    <xf numFmtId="0" fontId="133" fillId="7" borderId="150" applyNumberFormat="0" applyAlignment="0" applyProtection="0"/>
    <xf numFmtId="0" fontId="87" fillId="20" borderId="152" applyNumberFormat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137" fillId="0" borderId="153" applyNumberFormat="0" applyFill="0" applyAlignment="0" applyProtection="0"/>
    <xf numFmtId="0" fontId="38" fillId="20" borderId="150" applyNumberFormat="0" applyAlignment="0" applyProtection="0">
      <alignment vertical="center"/>
    </xf>
    <xf numFmtId="0" fontId="109" fillId="24" borderId="154" applyNumberFormat="0" applyFont="0" applyAlignment="0" applyProtection="0">
      <alignment vertical="center"/>
    </xf>
    <xf numFmtId="0" fontId="119" fillId="24" borderId="151" applyNumberFormat="0" applyFont="0" applyAlignment="0" applyProtection="0"/>
    <xf numFmtId="0" fontId="46" fillId="0" borderId="155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84" fillId="7" borderId="150" applyNumberFormat="0" applyAlignment="0" applyProtection="0"/>
    <xf numFmtId="0" fontId="91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3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104" fillId="20" borderId="152" applyNumberFormat="0" applyAlignment="0" applyProtection="0"/>
    <xf numFmtId="0" fontId="101" fillId="7" borderId="150" applyNumberForma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57" fillId="24" borderId="151" applyNumberFormat="0" applyFont="0" applyAlignment="0" applyProtection="0"/>
    <xf numFmtId="0" fontId="84" fillId="7" borderId="150" applyNumberFormat="0" applyAlignment="0" applyProtection="0"/>
    <xf numFmtId="0" fontId="84" fillId="7" borderId="150" applyNumberFormat="0" applyAlignment="0" applyProtection="0"/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6" fillId="0" borderId="153" applyNumberFormat="0" applyFill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47" fillId="7" borderId="150" applyNumberForma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38" fillId="20" borderId="150" applyNumberFormat="0" applyAlignment="0" applyProtection="0">
      <alignment vertical="center"/>
    </xf>
    <xf numFmtId="0" fontId="31" fillId="24" borderId="151" applyNumberFormat="0" applyFont="0" applyAlignment="0" applyProtection="0">
      <alignment vertical="center"/>
    </xf>
    <xf numFmtId="0" fontId="53" fillId="20" borderId="152" applyNumberFormat="0" applyAlignment="0" applyProtection="0">
      <alignment vertical="center"/>
    </xf>
    <xf numFmtId="0" fontId="124" fillId="20" borderId="150" applyNumberFormat="0" applyAlignment="0" applyProtection="0"/>
    <xf numFmtId="0" fontId="53" fillId="20" borderId="152" applyNumberFormat="0" applyAlignment="0" applyProtection="0">
      <alignment vertical="center"/>
    </xf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3" fillId="24" borderId="151" applyNumberFormat="0" applyFont="0" applyAlignment="0" applyProtection="0"/>
    <xf numFmtId="0" fontId="47" fillId="7" borderId="150" applyNumberFormat="0" applyAlignment="0" applyProtection="0">
      <alignment vertical="center"/>
    </xf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84" fillId="7" borderId="150" applyNumberForma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119" fillId="24" borderId="151" applyNumberFormat="0" applyFont="0" applyAlignment="0" applyProtection="0"/>
    <xf numFmtId="0" fontId="84" fillId="7" borderId="150" applyNumberFormat="0" applyAlignment="0" applyProtection="0"/>
    <xf numFmtId="0" fontId="9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6" fillId="20" borderId="158" applyNumberFormat="0" applyAlignment="0" applyProtection="0"/>
    <xf numFmtId="0" fontId="137" fillId="0" borderId="159" applyNumberFormat="0" applyFill="0" applyAlignment="0" applyProtection="0"/>
    <xf numFmtId="0" fontId="53" fillId="20" borderId="158" applyNumberFormat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94" fillId="20" borderId="156" applyNumberFormat="0" applyAlignment="0" applyProtection="0"/>
    <xf numFmtId="0" fontId="101" fillId="7" borderId="156" applyNumberFormat="0" applyAlignment="0" applyProtection="0"/>
    <xf numFmtId="0" fontId="57" fillId="24" borderId="157" applyNumberFormat="0" applyFont="0" applyAlignment="0" applyProtection="0"/>
    <xf numFmtId="0" fontId="104" fillId="20" borderId="158" applyNumberFormat="0" applyAlignment="0" applyProtection="0"/>
    <xf numFmtId="0" fontId="106" fillId="0" borderId="159" applyNumberFormat="0" applyFill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46" fillId="0" borderId="161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37" fillId="0" borderId="159" applyNumberFormat="0" applyFill="0" applyAlignment="0" applyProtection="0"/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84" fillId="7" borderId="156" applyNumberFormat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84" fillId="7" borderId="156" applyNumberFormat="0" applyAlignment="0" applyProtection="0"/>
    <xf numFmtId="0" fontId="84" fillId="7" borderId="156" applyNumberFormat="0" applyAlignment="0" applyProtection="0"/>
    <xf numFmtId="0" fontId="94" fillId="20" borderId="156" applyNumberFormat="0" applyAlignment="0" applyProtection="0"/>
    <xf numFmtId="0" fontId="101" fillId="7" borderId="156" applyNumberFormat="0" applyAlignment="0" applyProtection="0"/>
    <xf numFmtId="0" fontId="57" fillId="24" borderId="157" applyNumberFormat="0" applyFont="0" applyAlignment="0" applyProtection="0"/>
    <xf numFmtId="0" fontId="104" fillId="20" borderId="158" applyNumberFormat="0" applyAlignment="0" applyProtection="0"/>
    <xf numFmtId="0" fontId="106" fillId="0" borderId="159" applyNumberFormat="0" applyFill="0" applyAlignment="0" applyProtection="0"/>
    <xf numFmtId="0" fontId="87" fillId="20" borderId="158" applyNumberFormat="0" applyAlignment="0" applyProtection="0"/>
    <xf numFmtId="0" fontId="137" fillId="0" borderId="159" applyNumberFormat="0" applyFill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7" fillId="0" borderId="159" applyNumberFormat="0" applyFill="0" applyAlignment="0" applyProtection="0"/>
    <xf numFmtId="0" fontId="84" fillId="7" borderId="156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46" fillId="0" borderId="159" applyNumberFormat="0" applyFill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46" fillId="0" borderId="161" applyNumberFormat="0" applyFill="0" applyAlignment="0" applyProtection="0">
      <alignment vertical="center"/>
    </xf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06" fillId="0" borderId="159" applyNumberFormat="0" applyFill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13" fillId="24" borderId="157" applyNumberFormat="0" applyFont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137" fillId="0" borderId="159" applyNumberFormat="0" applyFill="0" applyAlignment="0" applyProtection="0"/>
    <xf numFmtId="0" fontId="84" fillId="7" borderId="156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24" fillId="20" borderId="156" applyNumberFormat="0" applyAlignment="0" applyProtection="0"/>
    <xf numFmtId="0" fontId="119" fillId="24" borderId="157" applyNumberFormat="0" applyFon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87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119" fillId="24" borderId="157" applyNumberFormat="0" applyFont="0" applyAlignment="0" applyProtection="0"/>
    <xf numFmtId="0" fontId="46" fillId="0" borderId="161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04" fillId="20" borderId="158" applyNumberFormat="0" applyAlignment="0" applyProtection="0"/>
    <xf numFmtId="0" fontId="101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57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24" fillId="20" borderId="156" applyNumberFormat="0" applyAlignment="0" applyProtection="0"/>
    <xf numFmtId="0" fontId="53" fillId="20" borderId="158" applyNumberFormat="0" applyAlignment="0" applyProtection="0">
      <alignment vertical="center"/>
    </xf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47" fillId="7" borderId="156" applyNumberFormat="0" applyAlignment="0" applyProtection="0">
      <alignment vertical="center"/>
    </xf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84" fillId="7" borderId="156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53" fillId="20" borderId="158" applyNumberFormat="0" applyAlignment="0" applyProtection="0">
      <alignment vertical="center"/>
    </xf>
    <xf numFmtId="0" fontId="137" fillId="0" borderId="159" applyNumberFormat="0" applyFill="0" applyAlignment="0" applyProtection="0"/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84" fillId="7" borderId="156" applyNumberFormat="0" applyAlignment="0" applyProtection="0"/>
    <xf numFmtId="0" fontId="94" fillId="20" borderId="156" applyNumberFormat="0" applyAlignment="0" applyProtection="0"/>
    <xf numFmtId="0" fontId="47" fillId="7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137" fillId="0" borderId="159" applyNumberFormat="0" applyFill="0" applyAlignment="0" applyProtection="0"/>
    <xf numFmtId="0" fontId="106" fillId="0" borderId="159" applyNumberFormat="0" applyFill="0" applyAlignment="0" applyProtection="0"/>
    <xf numFmtId="0" fontId="104" fillId="20" borderId="158" applyNumberFormat="0" applyAlignment="0" applyProtection="0"/>
    <xf numFmtId="0" fontId="57" fillId="24" borderId="157" applyNumberFormat="0" applyFont="0" applyAlignment="0" applyProtection="0"/>
    <xf numFmtId="0" fontId="101" fillId="7" borderId="156" applyNumberFormat="0" applyAlignment="0" applyProtection="0"/>
    <xf numFmtId="0" fontId="94" fillId="20" borderId="156" applyNumberFormat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4" fillId="7" borderId="156" applyNumberFormat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136" fillId="20" borderId="158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53" fillId="20" borderId="158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61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159" applyNumberFormat="0" applyFill="0" applyAlignment="0" applyProtection="0"/>
    <xf numFmtId="0" fontId="104" fillId="20" borderId="158" applyNumberFormat="0" applyAlignment="0" applyProtection="0"/>
    <xf numFmtId="0" fontId="57" fillId="24" borderId="157" applyNumberFormat="0" applyFont="0" applyAlignment="0" applyProtection="0"/>
    <xf numFmtId="0" fontId="101" fillId="7" borderId="156" applyNumberFormat="0" applyAlignment="0" applyProtection="0"/>
    <xf numFmtId="0" fontId="94" fillId="20" borderId="156" applyNumberFormat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7" fillId="7" borderId="156" applyNumberFormat="0" applyAlignment="0" applyProtection="0">
      <alignment vertical="center"/>
    </xf>
    <xf numFmtId="0" fontId="137" fillId="0" borderId="15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94" fillId="20" borderId="156" applyNumberFormat="0" applyAlignment="0" applyProtection="0"/>
    <xf numFmtId="0" fontId="101" fillId="7" borderId="156" applyNumberFormat="0" applyAlignment="0" applyProtection="0"/>
    <xf numFmtId="0" fontId="57" fillId="24" borderId="157" applyNumberFormat="0" applyFont="0" applyAlignment="0" applyProtection="0"/>
    <xf numFmtId="0" fontId="104" fillId="20" borderId="158" applyNumberFormat="0" applyAlignment="0" applyProtection="0"/>
    <xf numFmtId="0" fontId="106" fillId="0" borderId="159" applyNumberFormat="0" applyFill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46" fillId="0" borderId="161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4" fillId="7" borderId="156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77" fillId="20" borderId="156" applyNumberFormat="0" applyAlignment="0" applyProtection="0"/>
    <xf numFmtId="0" fontId="77" fillId="20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94" fillId="20" borderId="156" applyNumberFormat="0" applyAlignment="0" applyProtection="0"/>
    <xf numFmtId="0" fontId="101" fillId="7" borderId="156" applyNumberFormat="0" applyAlignment="0" applyProtection="0"/>
    <xf numFmtId="0" fontId="57" fillId="24" borderId="157" applyNumberFormat="0" applyFont="0" applyAlignment="0" applyProtection="0"/>
    <xf numFmtId="0" fontId="104" fillId="20" borderId="158" applyNumberFormat="0" applyAlignment="0" applyProtection="0"/>
    <xf numFmtId="0" fontId="106" fillId="0" borderId="159" applyNumberFormat="0" applyFill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46" fillId="0" borderId="161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46" fillId="0" borderId="161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37" fillId="0" borderId="159" applyNumberFormat="0" applyFill="0" applyAlignment="0" applyProtection="0"/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84" fillId="7" borderId="156" applyNumberFormat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87" fillId="20" borderId="158" applyNumberFormat="0" applyAlignment="0" applyProtection="0"/>
    <xf numFmtId="0" fontId="87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84" fillId="7" borderId="156" applyNumberFormat="0" applyAlignment="0" applyProtection="0"/>
    <xf numFmtId="0" fontId="84" fillId="7" borderId="156" applyNumberFormat="0" applyAlignment="0" applyProtection="0"/>
    <xf numFmtId="0" fontId="94" fillId="20" borderId="156" applyNumberFormat="0" applyAlignment="0" applyProtection="0"/>
    <xf numFmtId="0" fontId="101" fillId="7" borderId="156" applyNumberFormat="0" applyAlignment="0" applyProtection="0"/>
    <xf numFmtId="0" fontId="57" fillId="24" borderId="157" applyNumberFormat="0" applyFont="0" applyAlignment="0" applyProtection="0"/>
    <xf numFmtId="0" fontId="104" fillId="20" borderId="158" applyNumberFormat="0" applyAlignment="0" applyProtection="0"/>
    <xf numFmtId="0" fontId="106" fillId="0" borderId="159" applyNumberFormat="0" applyFill="0" applyAlignment="0" applyProtection="0"/>
    <xf numFmtId="0" fontId="87" fillId="20" borderId="158" applyNumberFormat="0" applyAlignment="0" applyProtection="0"/>
    <xf numFmtId="0" fontId="137" fillId="0" borderId="159" applyNumberFormat="0" applyFill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7" fillId="0" borderId="159" applyNumberFormat="0" applyFill="0" applyAlignment="0" applyProtection="0"/>
    <xf numFmtId="0" fontId="84" fillId="7" borderId="156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46" fillId="0" borderId="159" applyNumberFormat="0" applyFill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46" fillId="0" borderId="161" applyNumberFormat="0" applyFill="0" applyAlignment="0" applyProtection="0">
      <alignment vertical="center"/>
    </xf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24" fillId="20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106" fillId="0" borderId="159" applyNumberFormat="0" applyFill="0" applyAlignment="0" applyProtection="0"/>
    <xf numFmtId="0" fontId="89" fillId="0" borderId="159" applyNumberFormat="0" applyFill="0" applyAlignment="0" applyProtection="0"/>
    <xf numFmtId="0" fontId="89" fillId="0" borderId="159" applyNumberFormat="0" applyFill="0" applyAlignment="0" applyProtection="0"/>
    <xf numFmtId="0" fontId="13" fillId="24" borderId="157" applyNumberFormat="0" applyFont="0" applyAlignment="0" applyProtection="0"/>
    <xf numFmtId="0" fontId="77" fillId="20" borderId="156" applyNumberFormat="0" applyAlignment="0" applyProtection="0"/>
    <xf numFmtId="0" fontId="77" fillId="20" borderId="156" applyNumberFormat="0" applyAlignment="0" applyProtection="0"/>
    <xf numFmtId="0" fontId="137" fillId="0" borderId="159" applyNumberFormat="0" applyFill="0" applyAlignment="0" applyProtection="0"/>
    <xf numFmtId="0" fontId="84" fillId="7" borderId="156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3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36" fillId="20" borderId="158" applyNumberFormat="0" applyAlignment="0" applyProtection="0"/>
    <xf numFmtId="0" fontId="124" fillId="20" borderId="156" applyNumberFormat="0" applyAlignment="0" applyProtection="0"/>
    <xf numFmtId="0" fontId="119" fillId="24" borderId="157" applyNumberFormat="0" applyFont="0" applyAlignment="0" applyProtection="0"/>
    <xf numFmtId="0" fontId="133" fillId="7" borderId="156" applyNumberFormat="0" applyAlignment="0" applyProtection="0"/>
    <xf numFmtId="0" fontId="133" fillId="7" borderId="156" applyNumberFormat="0" applyAlignment="0" applyProtection="0"/>
    <xf numFmtId="0" fontId="87" fillId="20" borderId="158" applyNumberFormat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137" fillId="0" borderId="159" applyNumberFormat="0" applyFill="0" applyAlignment="0" applyProtection="0"/>
    <xf numFmtId="0" fontId="38" fillId="20" borderId="156" applyNumberFormat="0" applyAlignment="0" applyProtection="0">
      <alignment vertical="center"/>
    </xf>
    <xf numFmtId="0" fontId="109" fillId="24" borderId="160" applyNumberFormat="0" applyFont="0" applyAlignment="0" applyProtection="0">
      <alignment vertical="center"/>
    </xf>
    <xf numFmtId="0" fontId="119" fillId="24" borderId="157" applyNumberFormat="0" applyFont="0" applyAlignment="0" applyProtection="0"/>
    <xf numFmtId="0" fontId="46" fillId="0" borderId="161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84" fillId="7" borderId="156" applyNumberFormat="0" applyAlignment="0" applyProtection="0"/>
    <xf numFmtId="0" fontId="91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3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104" fillId="20" borderId="158" applyNumberFormat="0" applyAlignment="0" applyProtection="0"/>
    <xf numFmtId="0" fontId="101" fillId="7" borderId="156" applyNumberForma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57" fillId="24" borderId="157" applyNumberFormat="0" applyFont="0" applyAlignment="0" applyProtection="0"/>
    <xf numFmtId="0" fontId="84" fillId="7" borderId="156" applyNumberFormat="0" applyAlignment="0" applyProtection="0"/>
    <xf numFmtId="0" fontId="84" fillId="7" borderId="156" applyNumberFormat="0" applyAlignment="0" applyProtection="0"/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6" fillId="0" borderId="159" applyNumberFormat="0" applyFill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47" fillId="7" borderId="156" applyNumberForma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38" fillId="20" borderId="156" applyNumberFormat="0" applyAlignment="0" applyProtection="0">
      <alignment vertical="center"/>
    </xf>
    <xf numFmtId="0" fontId="31" fillId="24" borderId="157" applyNumberFormat="0" applyFont="0" applyAlignment="0" applyProtection="0">
      <alignment vertical="center"/>
    </xf>
    <xf numFmtId="0" fontId="53" fillId="20" borderId="158" applyNumberFormat="0" applyAlignment="0" applyProtection="0">
      <alignment vertical="center"/>
    </xf>
    <xf numFmtId="0" fontId="124" fillId="20" borderId="156" applyNumberFormat="0" applyAlignment="0" applyProtection="0"/>
    <xf numFmtId="0" fontId="53" fillId="20" borderId="158" applyNumberFormat="0" applyAlignment="0" applyProtection="0">
      <alignment vertical="center"/>
    </xf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3" fillId="24" borderId="157" applyNumberFormat="0" applyFont="0" applyAlignment="0" applyProtection="0"/>
    <xf numFmtId="0" fontId="47" fillId="7" borderId="156" applyNumberFormat="0" applyAlignment="0" applyProtection="0">
      <alignment vertical="center"/>
    </xf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84" fillId="7" borderId="156" applyNumberForma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119" fillId="24" borderId="157" applyNumberFormat="0" applyFont="0" applyAlignment="0" applyProtection="0"/>
    <xf numFmtId="0" fontId="84" fillId="7" borderId="156" applyNumberFormat="0" applyAlignment="0" applyProtection="0"/>
  </cellStyleXfs>
  <cellXfs count="856">
    <xf numFmtId="0" fontId="0" fillId="0" borderId="0" xfId="0"/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167" fontId="15" fillId="0" borderId="0" xfId="0" applyNumberFormat="1" applyFont="1" applyFill="1" applyAlignment="1">
      <alignment vertical="center"/>
    </xf>
    <xf numFmtId="41" fontId="15" fillId="0" borderId="0" xfId="0" applyNumberFormat="1" applyFont="1" applyFill="1" applyAlignment="1">
      <alignment vertical="center"/>
    </xf>
    <xf numFmtId="43" fontId="15" fillId="0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3" fontId="15" fillId="0" borderId="0" xfId="20" applyFont="1" applyAlignment="1">
      <alignment vertical="center"/>
    </xf>
    <xf numFmtId="0" fontId="17" fillId="0" borderId="12" xfId="32" applyFont="1" applyFill="1" applyBorder="1" applyAlignment="1" applyProtection="1">
      <alignment vertical="center"/>
      <protection locked="0"/>
    </xf>
    <xf numFmtId="0" fontId="17" fillId="0" borderId="0" xfId="32" applyFont="1" applyFill="1" applyBorder="1" applyAlignment="1" applyProtection="1">
      <alignment vertical="center"/>
      <protection locked="0"/>
    </xf>
    <xf numFmtId="0" fontId="17" fillId="0" borderId="0" xfId="32" applyFont="1" applyFill="1" applyBorder="1" applyAlignment="1" applyProtection="1">
      <alignment vertical="center" wrapText="1"/>
      <protection locked="0"/>
    </xf>
    <xf numFmtId="0" fontId="20" fillId="0" borderId="0" xfId="32" applyFont="1" applyFill="1" applyBorder="1" applyAlignment="1" applyProtection="1">
      <alignment horizontal="centerContinuous" vertical="center"/>
      <protection locked="0"/>
    </xf>
    <xf numFmtId="0" fontId="20" fillId="0" borderId="0" xfId="32" applyFont="1" applyFill="1" applyBorder="1" applyAlignment="1" applyProtection="1">
      <alignment horizontal="centerContinuous" vertical="center" wrapText="1"/>
      <protection locked="0"/>
    </xf>
    <xf numFmtId="0" fontId="19" fillId="0" borderId="13" xfId="32" applyFont="1" applyBorder="1" applyAlignment="1">
      <alignment horizontal="centerContinuous" vertical="center"/>
    </xf>
    <xf numFmtId="0" fontId="17" fillId="0" borderId="0" xfId="32" applyFont="1" applyFill="1" applyBorder="1" applyAlignment="1" applyProtection="1">
      <alignment horizontal="center" vertical="center"/>
      <protection locked="0"/>
    </xf>
    <xf numFmtId="170" fontId="17" fillId="0" borderId="0" xfId="22" applyNumberFormat="1" applyFont="1" applyFill="1" applyBorder="1" applyAlignment="1" applyProtection="1">
      <alignment horizontal="center" vertical="center"/>
      <protection locked="0"/>
    </xf>
    <xf numFmtId="1" fontId="17" fillId="0" borderId="0" xfId="22" applyNumberFormat="1" applyFont="1" applyFill="1" applyBorder="1" applyAlignment="1" applyProtection="1">
      <alignment horizontal="center" vertical="center"/>
      <protection locked="0"/>
    </xf>
    <xf numFmtId="0" fontId="17" fillId="0" borderId="12" xfId="32" applyFont="1" applyFill="1" applyBorder="1" applyAlignment="1" applyProtection="1">
      <alignment horizontal="center" vertical="center"/>
      <protection locked="0"/>
    </xf>
    <xf numFmtId="0" fontId="22" fillId="0" borderId="12" xfId="32" applyFont="1" applyFill="1" applyBorder="1" applyAlignment="1" applyProtection="1">
      <alignment horizontal="centerContinuous" vertical="center"/>
      <protection locked="0"/>
    </xf>
    <xf numFmtId="0" fontId="23" fillId="0" borderId="12" xfId="32" applyFont="1" applyFill="1" applyBorder="1" applyAlignment="1" applyProtection="1">
      <alignment horizontal="centerContinuous" vertical="center"/>
      <protection locked="0"/>
    </xf>
    <xf numFmtId="0" fontId="23" fillId="0" borderId="0" xfId="32" applyFont="1" applyFill="1" applyBorder="1" applyAlignment="1" applyProtection="1">
      <alignment horizontal="centerContinuous" vertical="center"/>
      <protection locked="0"/>
    </xf>
    <xf numFmtId="0" fontId="23" fillId="0" borderId="0" xfId="32" applyFont="1" applyFill="1" applyBorder="1" applyAlignment="1" applyProtection="1">
      <alignment horizontal="centerContinuous" vertical="center" wrapText="1"/>
      <protection locked="0"/>
    </xf>
    <xf numFmtId="0" fontId="24" fillId="0" borderId="13" xfId="32" applyFont="1" applyBorder="1" applyAlignment="1">
      <alignment horizontal="centerContinuous" vertical="center"/>
    </xf>
    <xf numFmtId="0" fontId="25" fillId="0" borderId="12" xfId="32" applyFont="1" applyFill="1" applyBorder="1" applyAlignment="1" applyProtection="1">
      <alignment horizontal="centerContinuous" vertical="center"/>
      <protection locked="0"/>
    </xf>
    <xf numFmtId="0" fontId="25" fillId="0" borderId="0" xfId="32" applyFont="1" applyFill="1" applyBorder="1" applyAlignment="1" applyProtection="1">
      <alignment horizontal="centerContinuous" vertical="center"/>
      <protection locked="0"/>
    </xf>
    <xf numFmtId="0" fontId="25" fillId="0" borderId="0" xfId="32" applyFont="1" applyFill="1" applyBorder="1" applyAlignment="1" applyProtection="1">
      <alignment horizontal="centerContinuous" vertical="center" wrapText="1"/>
      <protection locked="0"/>
    </xf>
    <xf numFmtId="0" fontId="26" fillId="0" borderId="13" xfId="32" applyFont="1" applyBorder="1" applyAlignment="1">
      <alignment horizontal="centerContinuous" vertical="center"/>
    </xf>
    <xf numFmtId="0" fontId="55" fillId="0" borderId="0" xfId="0" applyFont="1" applyFill="1" applyAlignment="1">
      <alignment vertical="center"/>
    </xf>
    <xf numFmtId="0" fontId="57" fillId="0" borderId="41" xfId="33" applyFont="1" applyBorder="1" applyAlignment="1">
      <alignment vertical="center"/>
    </xf>
    <xf numFmtId="0" fontId="57" fillId="0" borderId="42" xfId="33" applyFont="1" applyBorder="1" applyAlignment="1">
      <alignment vertical="center"/>
    </xf>
    <xf numFmtId="0" fontId="57" fillId="0" borderId="43" xfId="33" applyFont="1" applyBorder="1" applyAlignment="1">
      <alignment vertical="center"/>
    </xf>
    <xf numFmtId="0" fontId="57" fillId="0" borderId="12" xfId="33" applyFont="1" applyBorder="1" applyAlignment="1">
      <alignment vertical="center"/>
    </xf>
    <xf numFmtId="0" fontId="57" fillId="0" borderId="0" xfId="33" applyFont="1" applyBorder="1" applyAlignment="1">
      <alignment vertical="center"/>
    </xf>
    <xf numFmtId="0" fontId="16" fillId="0" borderId="0" xfId="32" applyAlignment="1">
      <alignment vertical="center"/>
    </xf>
    <xf numFmtId="0" fontId="25" fillId="0" borderId="0" xfId="33" applyFont="1" applyBorder="1" applyAlignment="1">
      <alignment vertical="center"/>
    </xf>
    <xf numFmtId="0" fontId="57" fillId="0" borderId="13" xfId="33" applyFont="1" applyBorder="1" applyAlignment="1">
      <alignment vertical="center"/>
    </xf>
    <xf numFmtId="0" fontId="19" fillId="0" borderId="0" xfId="32" applyFont="1" applyAlignment="1">
      <alignment vertical="center"/>
    </xf>
    <xf numFmtId="0" fontId="21" fillId="0" borderId="0" xfId="32" applyFont="1" applyAlignment="1">
      <alignment vertical="center"/>
    </xf>
    <xf numFmtId="0" fontId="16" fillId="0" borderId="13" xfId="32" applyBorder="1" applyAlignment="1">
      <alignment vertical="center"/>
    </xf>
    <xf numFmtId="0" fontId="16" fillId="0" borderId="0" xfId="32" applyBorder="1" applyAlignment="1">
      <alignment vertical="center"/>
    </xf>
    <xf numFmtId="0" fontId="16" fillId="0" borderId="12" xfId="32" applyFill="1" applyBorder="1" applyAlignment="1">
      <alignment vertical="center"/>
    </xf>
    <xf numFmtId="0" fontId="16" fillId="0" borderId="0" xfId="32" applyFill="1" applyBorder="1" applyAlignment="1">
      <alignment vertical="center"/>
    </xf>
    <xf numFmtId="0" fontId="27" fillId="0" borderId="0" xfId="32" applyFont="1" applyAlignment="1">
      <alignment vertical="center"/>
    </xf>
    <xf numFmtId="0" fontId="16" fillId="0" borderId="44" xfId="32" applyFill="1" applyBorder="1" applyAlignment="1">
      <alignment vertical="center"/>
    </xf>
    <xf numFmtId="0" fontId="16" fillId="0" borderId="45" xfId="32" applyFill="1" applyBorder="1" applyAlignment="1">
      <alignment vertical="center"/>
    </xf>
    <xf numFmtId="0" fontId="16" fillId="0" borderId="46" xfId="32" applyBorder="1" applyAlignment="1">
      <alignment vertical="center"/>
    </xf>
    <xf numFmtId="0" fontId="27" fillId="0" borderId="12" xfId="32" applyFont="1" applyBorder="1" applyAlignment="1">
      <alignment vertical="center"/>
    </xf>
    <xf numFmtId="0" fontId="27" fillId="0" borderId="0" xfId="32" applyFont="1" applyBorder="1" applyAlignment="1">
      <alignment vertical="center"/>
    </xf>
    <xf numFmtId="0" fontId="27" fillId="0" borderId="13" xfId="32" applyFont="1" applyBorder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6" fillId="0" borderId="47" xfId="0" applyFont="1" applyBorder="1" applyAlignment="1">
      <alignment horizontal="center" vertical="center"/>
    </xf>
    <xf numFmtId="37" fontId="56" fillId="0" borderId="6" xfId="21" applyNumberFormat="1" applyFont="1" applyBorder="1" applyAlignment="1">
      <alignment horizontal="center" vertical="center"/>
    </xf>
    <xf numFmtId="0" fontId="54" fillId="25" borderId="48" xfId="0" applyFont="1" applyFill="1" applyBorder="1" applyAlignment="1">
      <alignment horizontal="center" vertical="center"/>
    </xf>
    <xf numFmtId="41" fontId="54" fillId="25" borderId="49" xfId="21" applyFont="1" applyFill="1" applyBorder="1" applyAlignment="1">
      <alignment vertical="center"/>
    </xf>
    <xf numFmtId="0" fontId="54" fillId="0" borderId="0" xfId="0" applyFont="1" applyFill="1" applyBorder="1" applyAlignment="1">
      <alignment horizontal="center" vertical="center"/>
    </xf>
    <xf numFmtId="41" fontId="54" fillId="0" borderId="0" xfId="21" applyFont="1" applyFill="1" applyBorder="1" applyAlignment="1">
      <alignment horizontal="center" vertical="center"/>
    </xf>
    <xf numFmtId="41" fontId="54" fillId="0" borderId="0" xfId="21" applyFont="1" applyFill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0" borderId="0" xfId="0" applyFont="1" applyBorder="1" applyAlignment="1">
      <alignment horizontal="center" vertical="center"/>
    </xf>
    <xf numFmtId="3" fontId="55" fillId="0" borderId="0" xfId="0" applyNumberFormat="1" applyFont="1" applyAlignment="1">
      <alignment vertical="center"/>
    </xf>
    <xf numFmtId="0" fontId="55" fillId="0" borderId="0" xfId="0" applyFont="1" applyAlignment="1" applyProtection="1">
      <alignment horizontal="center" vertical="center"/>
      <protection locked="0"/>
    </xf>
    <xf numFmtId="41" fontId="58" fillId="0" borderId="0" xfId="21" applyFont="1" applyFill="1" applyBorder="1" applyAlignment="1">
      <alignment vertical="center"/>
    </xf>
    <xf numFmtId="0" fontId="54" fillId="0" borderId="0" xfId="0" applyFont="1" applyAlignment="1">
      <alignment horizontal="center" vertical="center"/>
    </xf>
    <xf numFmtId="41" fontId="55" fillId="0" borderId="0" xfId="0" applyNumberFormat="1" applyFont="1" applyAlignment="1">
      <alignment vertical="center"/>
    </xf>
    <xf numFmtId="0" fontId="55" fillId="0" borderId="0" xfId="0" applyFont="1" applyFill="1" applyAlignment="1">
      <alignment horizontal="center" vertical="center"/>
    </xf>
    <xf numFmtId="41" fontId="55" fillId="0" borderId="0" xfId="0" applyNumberFormat="1" applyFont="1" applyBorder="1" applyAlignment="1">
      <alignment vertical="center"/>
    </xf>
    <xf numFmtId="3" fontId="56" fillId="0" borderId="58" xfId="21" applyNumberFormat="1" applyFont="1" applyBorder="1" applyAlignment="1">
      <alignment horizontal="center" vertical="center"/>
    </xf>
    <xf numFmtId="3" fontId="55" fillId="0" borderId="0" xfId="0" applyNumberFormat="1" applyFont="1" applyAlignment="1">
      <alignment horizontal="center" vertical="center"/>
    </xf>
    <xf numFmtId="3" fontId="54" fillId="0" borderId="0" xfId="21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37" fontId="15" fillId="0" borderId="0" xfId="0" applyNumberFormat="1" applyFont="1" applyAlignment="1">
      <alignment vertical="center"/>
    </xf>
    <xf numFmtId="41" fontId="54" fillId="25" borderId="60" xfId="2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64" fillId="0" borderId="0" xfId="0" applyFont="1" applyAlignment="1">
      <alignment horizontal="right" vertical="center"/>
    </xf>
    <xf numFmtId="0" fontId="65" fillId="0" borderId="61" xfId="0" applyFont="1" applyBorder="1" applyAlignment="1">
      <alignment horizontal="center" vertical="center"/>
    </xf>
    <xf numFmtId="0" fontId="55" fillId="0" borderId="62" xfId="0" applyFont="1" applyFill="1" applyBorder="1" applyAlignment="1">
      <alignment vertical="center"/>
    </xf>
    <xf numFmtId="0" fontId="56" fillId="0" borderId="62" xfId="0" applyFont="1" applyFill="1" applyBorder="1" applyAlignment="1">
      <alignment horizontal="center" vertical="center"/>
    </xf>
    <xf numFmtId="166" fontId="56" fillId="0" borderId="62" xfId="20" applyNumberFormat="1" applyFont="1" applyFill="1" applyBorder="1" applyAlignment="1">
      <alignment vertical="center"/>
    </xf>
    <xf numFmtId="166" fontId="56" fillId="0" borderId="62" xfId="20" quotePrefix="1" applyNumberFormat="1" applyFont="1" applyBorder="1"/>
    <xf numFmtId="166" fontId="55" fillId="0" borderId="62" xfId="20" applyNumberFormat="1" applyFont="1" applyFill="1" applyBorder="1" applyAlignment="1">
      <alignment vertical="center"/>
    </xf>
    <xf numFmtId="0" fontId="55" fillId="0" borderId="8" xfId="0" applyFont="1" applyFill="1" applyBorder="1" applyAlignment="1">
      <alignment horizontal="center" vertical="center"/>
    </xf>
    <xf numFmtId="177" fontId="55" fillId="0" borderId="63" xfId="0" applyNumberFormat="1" applyFont="1" applyFill="1" applyBorder="1" applyAlignment="1">
      <alignment horizontal="center"/>
    </xf>
    <xf numFmtId="49" fontId="55" fillId="0" borderId="63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177" fontId="55" fillId="0" borderId="0" xfId="0" applyNumberFormat="1" applyFont="1" applyFill="1" applyBorder="1" applyAlignment="1">
      <alignment horizontal="center"/>
    </xf>
    <xf numFmtId="180" fontId="54" fillId="25" borderId="49" xfId="21" applyNumberFormat="1" applyFont="1" applyFill="1" applyBorder="1" applyAlignment="1">
      <alignment horizontal="center" vertical="center"/>
    </xf>
    <xf numFmtId="180" fontId="56" fillId="0" borderId="6" xfId="21" applyNumberFormat="1" applyFont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/>
    </xf>
    <xf numFmtId="49" fontId="15" fillId="0" borderId="0" xfId="0" applyNumberFormat="1" applyFont="1" applyFill="1" applyBorder="1" applyAlignment="1">
      <alignment horizontal="right" vertical="center"/>
    </xf>
    <xf numFmtId="49" fontId="15" fillId="0" borderId="6" xfId="0" applyNumberFormat="1" applyFont="1" applyFill="1" applyBorder="1" applyAlignment="1">
      <alignment horizontal="center" vertical="center"/>
    </xf>
    <xf numFmtId="0" fontId="65" fillId="26" borderId="61" xfId="0" applyFont="1" applyFill="1" applyBorder="1" applyAlignment="1">
      <alignment horizontal="center" vertical="center"/>
    </xf>
    <xf numFmtId="49" fontId="15" fillId="27" borderId="6" xfId="0" applyNumberFormat="1" applyFont="1" applyFill="1" applyBorder="1" applyAlignment="1">
      <alignment horizontal="center" vertical="center"/>
    </xf>
    <xf numFmtId="0" fontId="67" fillId="0" borderId="14" xfId="0" applyFont="1" applyFill="1" applyBorder="1" applyAlignment="1">
      <alignment horizontal="center" vertical="center"/>
    </xf>
    <xf numFmtId="0" fontId="67" fillId="0" borderId="15" xfId="0" applyFont="1" applyFill="1" applyBorder="1" applyAlignment="1">
      <alignment horizontal="center" vertical="center"/>
    </xf>
    <xf numFmtId="167" fontId="67" fillId="0" borderId="16" xfId="0" applyNumberFormat="1" applyFont="1" applyFill="1" applyBorder="1" applyAlignment="1">
      <alignment horizontal="center" vertical="center"/>
    </xf>
    <xf numFmtId="167" fontId="67" fillId="0" borderId="17" xfId="0" applyNumberFormat="1" applyFont="1" applyFill="1" applyBorder="1" applyAlignment="1">
      <alignment horizontal="center" vertical="center"/>
    </xf>
    <xf numFmtId="166" fontId="67" fillId="0" borderId="33" xfId="20" applyNumberFormat="1" applyFont="1" applyFill="1" applyBorder="1" applyAlignment="1">
      <alignment horizontal="center" vertical="center"/>
    </xf>
    <xf numFmtId="166" fontId="67" fillId="0" borderId="32" xfId="20" applyNumberFormat="1" applyFont="1" applyFill="1" applyBorder="1" applyAlignment="1">
      <alignment horizontal="center" vertical="center"/>
    </xf>
    <xf numFmtId="166" fontId="69" fillId="0" borderId="20" xfId="20" applyNumberFormat="1" applyFont="1" applyFill="1" applyBorder="1" applyAlignment="1">
      <alignment vertical="center"/>
    </xf>
    <xf numFmtId="166" fontId="69" fillId="0" borderId="21" xfId="20" applyNumberFormat="1" applyFont="1" applyFill="1" applyBorder="1" applyAlignment="1">
      <alignment vertical="center"/>
    </xf>
    <xf numFmtId="166" fontId="69" fillId="25" borderId="23" xfId="20" applyNumberFormat="1" applyFont="1" applyFill="1" applyBorder="1" applyAlignment="1">
      <alignment horizontal="center" vertical="center"/>
    </xf>
    <xf numFmtId="166" fontId="69" fillId="25" borderId="23" xfId="20" applyNumberFormat="1" applyFont="1" applyFill="1" applyBorder="1" applyAlignment="1">
      <alignment vertical="center"/>
    </xf>
    <xf numFmtId="0" fontId="68" fillId="0" borderId="24" xfId="0" applyFont="1" applyFill="1" applyBorder="1" applyAlignment="1">
      <alignment horizontal="center" vertical="center"/>
    </xf>
    <xf numFmtId="166" fontId="68" fillId="0" borderId="25" xfId="20" applyNumberFormat="1" applyFont="1" applyFill="1" applyBorder="1" applyAlignment="1">
      <alignment vertical="center"/>
    </xf>
    <xf numFmtId="166" fontId="68" fillId="0" borderId="26" xfId="20" applyNumberFormat="1" applyFont="1" applyFill="1" applyBorder="1" applyAlignment="1">
      <alignment vertical="center"/>
    </xf>
    <xf numFmtId="166" fontId="68" fillId="0" borderId="26" xfId="20" quotePrefix="1" applyNumberFormat="1" applyFont="1" applyBorder="1"/>
    <xf numFmtId="166" fontId="68" fillId="0" borderId="28" xfId="20" applyNumberFormat="1" applyFont="1" applyFill="1" applyBorder="1" applyAlignment="1">
      <alignment horizontal="center" vertical="center"/>
    </xf>
    <xf numFmtId="166" fontId="68" fillId="0" borderId="28" xfId="20" applyNumberFormat="1" applyFont="1" applyFill="1" applyBorder="1" applyAlignment="1">
      <alignment vertical="center"/>
    </xf>
    <xf numFmtId="166" fontId="69" fillId="25" borderId="40" xfId="20" applyNumberFormat="1" applyFont="1" applyFill="1" applyBorder="1" applyAlignment="1">
      <alignment horizontal="center" vertical="center"/>
    </xf>
    <xf numFmtId="166" fontId="69" fillId="25" borderId="40" xfId="20" applyNumberFormat="1" applyFont="1" applyFill="1" applyBorder="1" applyAlignment="1">
      <alignment vertical="center"/>
    </xf>
    <xf numFmtId="0" fontId="69" fillId="0" borderId="24" xfId="0" applyFont="1" applyFill="1" applyBorder="1" applyAlignment="1">
      <alignment horizontal="center" vertical="center"/>
    </xf>
    <xf numFmtId="166" fontId="69" fillId="0" borderId="25" xfId="20" applyNumberFormat="1" applyFont="1" applyFill="1" applyBorder="1" applyAlignment="1">
      <alignment vertical="center"/>
    </xf>
    <xf numFmtId="166" fontId="69" fillId="0" borderId="26" xfId="20" applyNumberFormat="1" applyFont="1" applyFill="1" applyBorder="1" applyAlignment="1">
      <alignment vertical="center"/>
    </xf>
    <xf numFmtId="166" fontId="69" fillId="0" borderId="26" xfId="20" quotePrefix="1" applyNumberFormat="1" applyFont="1" applyBorder="1"/>
    <xf numFmtId="166" fontId="69" fillId="25" borderId="28" xfId="20" applyNumberFormat="1" applyFont="1" applyFill="1" applyBorder="1" applyAlignment="1">
      <alignment horizontal="center" vertical="center"/>
    </xf>
    <xf numFmtId="166" fontId="69" fillId="25" borderId="28" xfId="20" applyNumberFormat="1" applyFont="1" applyFill="1" applyBorder="1" applyAlignment="1">
      <alignment vertical="center"/>
    </xf>
    <xf numFmtId="0" fontId="69" fillId="0" borderId="27" xfId="0" applyFont="1" applyFill="1" applyBorder="1" applyAlignment="1">
      <alignment horizontal="center" vertical="center"/>
    </xf>
    <xf numFmtId="0" fontId="68" fillId="0" borderId="27" xfId="0" applyFont="1" applyFill="1" applyBorder="1" applyAlignment="1">
      <alignment horizontal="center" vertical="center"/>
    </xf>
    <xf numFmtId="0" fontId="69" fillId="25" borderId="22" xfId="0" applyFont="1" applyFill="1" applyBorder="1" applyAlignment="1">
      <alignment horizontal="center" vertical="center"/>
    </xf>
    <xf numFmtId="166" fontId="69" fillId="25" borderId="20" xfId="20" applyNumberFormat="1" applyFont="1" applyFill="1" applyBorder="1" applyAlignment="1">
      <alignment vertical="center"/>
    </xf>
    <xf numFmtId="166" fontId="69" fillId="25" borderId="21" xfId="20" applyNumberFormat="1" applyFont="1" applyFill="1" applyBorder="1" applyAlignment="1">
      <alignment vertical="center"/>
    </xf>
    <xf numFmtId="166" fontId="68" fillId="0" borderId="33" xfId="20" applyNumberFormat="1" applyFont="1" applyFill="1" applyBorder="1" applyAlignment="1">
      <alignment vertical="center"/>
    </xf>
    <xf numFmtId="166" fontId="68" fillId="0" borderId="34" xfId="20" applyNumberFormat="1" applyFont="1" applyFill="1" applyBorder="1" applyAlignment="1">
      <alignment vertical="center"/>
    </xf>
    <xf numFmtId="166" fontId="68" fillId="0" borderId="35" xfId="20" applyNumberFormat="1" applyFont="1" applyFill="1" applyBorder="1" applyAlignment="1">
      <alignment horizontal="center" vertical="center"/>
    </xf>
    <xf numFmtId="166" fontId="68" fillId="0" borderId="35" xfId="20" applyNumberFormat="1" applyFont="1" applyFill="1" applyBorder="1" applyAlignment="1">
      <alignment vertical="center"/>
    </xf>
    <xf numFmtId="0" fontId="69" fillId="0" borderId="29" xfId="0" applyFont="1" applyBorder="1" applyAlignment="1">
      <alignment horizontal="center" vertical="center"/>
    </xf>
    <xf numFmtId="166" fontId="69" fillId="0" borderId="25" xfId="20" applyNumberFormat="1" applyFont="1" applyBorder="1" applyAlignment="1">
      <alignment horizontal="right" vertical="center"/>
    </xf>
    <xf numFmtId="166" fontId="69" fillId="0" borderId="26" xfId="20" applyNumberFormat="1" applyFont="1" applyBorder="1" applyAlignment="1">
      <alignment horizontal="right" vertical="center"/>
    </xf>
    <xf numFmtId="0" fontId="68" fillId="0" borderId="24" xfId="0" applyFont="1" applyBorder="1" applyAlignment="1">
      <alignment horizontal="center" vertical="center"/>
    </xf>
    <xf numFmtId="166" fontId="68" fillId="0" borderId="25" xfId="20" applyNumberFormat="1" applyFont="1" applyBorder="1" applyAlignment="1">
      <alignment horizontal="right" vertical="center"/>
    </xf>
    <xf numFmtId="166" fontId="68" fillId="0" borderId="26" xfId="20" applyNumberFormat="1" applyFont="1" applyBorder="1" applyAlignment="1">
      <alignment horizontal="right" vertical="center"/>
    </xf>
    <xf numFmtId="0" fontId="69" fillId="0" borderId="24" xfId="0" applyFont="1" applyBorder="1" applyAlignment="1">
      <alignment horizontal="center" vertical="center"/>
    </xf>
    <xf numFmtId="166" fontId="69" fillId="0" borderId="25" xfId="20" applyNumberFormat="1" applyFont="1" applyFill="1" applyBorder="1" applyAlignment="1">
      <alignment horizontal="right" vertical="center"/>
    </xf>
    <xf numFmtId="166" fontId="69" fillId="0" borderId="26" xfId="20" applyNumberFormat="1" applyFont="1" applyFill="1" applyBorder="1" applyAlignment="1">
      <alignment horizontal="right" vertical="center"/>
    </xf>
    <xf numFmtId="166" fontId="68" fillId="0" borderId="25" xfId="20" applyNumberFormat="1" applyFont="1" applyFill="1" applyBorder="1" applyAlignment="1">
      <alignment horizontal="right" vertical="center"/>
    </xf>
    <xf numFmtId="166" fontId="68" fillId="0" borderId="26" xfId="20" applyNumberFormat="1" applyFont="1" applyFill="1" applyBorder="1" applyAlignment="1">
      <alignment horizontal="right" vertical="center"/>
    </xf>
    <xf numFmtId="166" fontId="69" fillId="25" borderId="20" xfId="20" applyNumberFormat="1" applyFont="1" applyFill="1" applyBorder="1" applyAlignment="1">
      <alignment horizontal="right" vertical="center"/>
    </xf>
    <xf numFmtId="166" fontId="69" fillId="25" borderId="21" xfId="20" applyNumberFormat="1" applyFont="1" applyFill="1" applyBorder="1" applyAlignment="1">
      <alignment horizontal="right" vertical="center"/>
    </xf>
    <xf numFmtId="0" fontId="68" fillId="0" borderId="32" xfId="0" applyFont="1" applyBorder="1" applyAlignment="1">
      <alignment horizontal="center" vertical="center"/>
    </xf>
    <xf numFmtId="166" fontId="68" fillId="0" borderId="33" xfId="20" applyNumberFormat="1" applyFont="1" applyBorder="1" applyAlignment="1">
      <alignment horizontal="right" vertical="center"/>
    </xf>
    <xf numFmtId="166" fontId="68" fillId="0" borderId="34" xfId="20" applyNumberFormat="1" applyFont="1" applyBorder="1" applyAlignment="1">
      <alignment horizontal="right" vertical="center"/>
    </xf>
    <xf numFmtId="0" fontId="66" fillId="0" borderId="0" xfId="83" applyFont="1" applyFill="1" applyBorder="1" applyAlignment="1">
      <alignment vertical="center"/>
    </xf>
    <xf numFmtId="0" fontId="67" fillId="0" borderId="22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167" fontId="67" fillId="0" borderId="54" xfId="0" applyNumberFormat="1" applyFont="1" applyBorder="1" applyAlignment="1">
      <alignment horizontal="center" vertical="center"/>
    </xf>
    <xf numFmtId="167" fontId="67" fillId="0" borderId="34" xfId="0" applyNumberFormat="1" applyFont="1" applyFill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166" fontId="69" fillId="25" borderId="19" xfId="20" applyNumberFormat="1" applyFont="1" applyFill="1" applyBorder="1" applyAlignment="1">
      <alignment horizontal="right" vertical="center"/>
    </xf>
    <xf numFmtId="166" fontId="68" fillId="0" borderId="24" xfId="20" applyNumberFormat="1" applyFont="1" applyBorder="1" applyAlignment="1">
      <alignment horizontal="right" vertical="center"/>
    </xf>
    <xf numFmtId="0" fontId="69" fillId="0" borderId="27" xfId="0" applyFont="1" applyBorder="1" applyAlignment="1">
      <alignment horizontal="center" vertical="center"/>
    </xf>
    <xf numFmtId="166" fontId="69" fillId="25" borderId="24" xfId="20" applyNumberFormat="1" applyFont="1" applyFill="1" applyBorder="1" applyAlignment="1">
      <alignment horizontal="right" vertical="center"/>
    </xf>
    <xf numFmtId="0" fontId="68" fillId="0" borderId="27" xfId="0" applyFont="1" applyBorder="1" applyAlignment="1">
      <alignment horizontal="center" vertical="center"/>
    </xf>
    <xf numFmtId="166" fontId="68" fillId="0" borderId="28" xfId="20" applyNumberFormat="1" applyFont="1" applyBorder="1" applyAlignment="1">
      <alignment horizontal="center" vertical="center"/>
    </xf>
    <xf numFmtId="0" fontId="68" fillId="0" borderId="18" xfId="0" applyFont="1" applyFill="1" applyBorder="1" applyAlignment="1">
      <alignment horizontal="center" vertical="center"/>
    </xf>
    <xf numFmtId="166" fontId="68" fillId="0" borderId="35" xfId="20" applyNumberFormat="1" applyFont="1" applyBorder="1" applyAlignment="1">
      <alignment horizontal="center" vertical="center"/>
    </xf>
    <xf numFmtId="166" fontId="68" fillId="0" borderId="56" xfId="20" applyNumberFormat="1" applyFont="1" applyBorder="1" applyAlignment="1">
      <alignment horizontal="right" vertical="center"/>
    </xf>
    <xf numFmtId="0" fontId="69" fillId="0" borderId="22" xfId="0" applyFont="1" applyBorder="1" applyAlignment="1">
      <alignment horizontal="center" vertical="center"/>
    </xf>
    <xf numFmtId="0" fontId="67" fillId="0" borderId="38" xfId="0" applyFont="1" applyFill="1" applyBorder="1" applyAlignment="1">
      <alignment horizontal="center" vertical="center"/>
    </xf>
    <xf numFmtId="167" fontId="67" fillId="0" borderId="33" xfId="0" applyNumberFormat="1" applyFont="1" applyFill="1" applyBorder="1" applyAlignment="1">
      <alignment horizontal="center" vertical="center"/>
    </xf>
    <xf numFmtId="0" fontId="69" fillId="0" borderId="22" xfId="0" applyFont="1" applyFill="1" applyBorder="1" applyAlignment="1">
      <alignment horizontal="center" vertical="center"/>
    </xf>
    <xf numFmtId="166" fontId="68" fillId="0" borderId="17" xfId="20" applyNumberFormat="1" applyFont="1" applyFill="1" applyBorder="1" applyAlignment="1">
      <alignment vertical="center"/>
    </xf>
    <xf numFmtId="166" fontId="69" fillId="0" borderId="21" xfId="20" quotePrefix="1" applyNumberFormat="1" applyFont="1" applyBorder="1"/>
    <xf numFmtId="166" fontId="68" fillId="0" borderId="17" xfId="20" quotePrefix="1" applyNumberFormat="1" applyFont="1" applyBorder="1"/>
    <xf numFmtId="0" fontId="69" fillId="25" borderId="14" xfId="0" applyFont="1" applyFill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/>
    </xf>
    <xf numFmtId="168" fontId="67" fillId="0" borderId="34" xfId="20" applyNumberFormat="1" applyFont="1" applyFill="1" applyBorder="1" applyAlignment="1">
      <alignment horizontal="center" vertical="center"/>
    </xf>
    <xf numFmtId="166" fontId="69" fillId="0" borderId="31" xfId="20" applyNumberFormat="1" applyFont="1" applyBorder="1" applyAlignment="1">
      <alignment horizontal="right" vertical="center"/>
    </xf>
    <xf numFmtId="166" fontId="68" fillId="0" borderId="52" xfId="20" applyNumberFormat="1" applyFont="1" applyBorder="1" applyAlignment="1">
      <alignment horizontal="right" vertical="center"/>
    </xf>
    <xf numFmtId="166" fontId="69" fillId="0" borderId="52" xfId="20" applyNumberFormat="1" applyFont="1" applyBorder="1" applyAlignment="1">
      <alignment horizontal="right" vertical="center"/>
    </xf>
    <xf numFmtId="166" fontId="69" fillId="0" borderId="52" xfId="20" applyNumberFormat="1" applyFont="1" applyFill="1" applyBorder="1" applyAlignment="1">
      <alignment horizontal="right" vertical="center"/>
    </xf>
    <xf numFmtId="166" fontId="68" fillId="0" borderId="52" xfId="20" applyNumberFormat="1" applyFont="1" applyFill="1" applyBorder="1" applyAlignment="1">
      <alignment horizontal="right" vertical="center"/>
    </xf>
    <xf numFmtId="166" fontId="68" fillId="0" borderId="52" xfId="20" quotePrefix="1" applyNumberFormat="1" applyFont="1" applyBorder="1"/>
    <xf numFmtId="166" fontId="69" fillId="0" borderId="52" xfId="20" quotePrefix="1" applyNumberFormat="1" applyFont="1" applyBorder="1"/>
    <xf numFmtId="166" fontId="69" fillId="0" borderId="105" xfId="20" applyNumberFormat="1" applyFont="1" applyBorder="1" applyAlignment="1">
      <alignment horizontal="right" vertical="center"/>
    </xf>
    <xf numFmtId="166" fontId="69" fillId="0" borderId="55" xfId="20" quotePrefix="1" applyNumberFormat="1" applyFont="1" applyBorder="1"/>
    <xf numFmtId="49" fontId="15" fillId="0" borderId="6" xfId="0" applyNumberFormat="1" applyFont="1" applyFill="1" applyBorder="1" applyAlignment="1">
      <alignment horizontal="center" vertical="center"/>
    </xf>
    <xf numFmtId="0" fontId="63" fillId="0" borderId="0" xfId="0" applyNumberFormat="1" applyFont="1" applyFill="1" applyBorder="1" applyAlignment="1">
      <alignment horizontal="left" vertical="center"/>
    </xf>
    <xf numFmtId="0" fontId="64" fillId="26" borderId="61" xfId="0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15" fillId="0" borderId="6" xfId="0" applyNumberFormat="1" applyFont="1" applyFill="1" applyBorder="1" applyAlignment="1">
      <alignment horizontal="center" vertical="center"/>
    </xf>
    <xf numFmtId="3" fontId="15" fillId="27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179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49" fontId="62" fillId="0" borderId="0" xfId="0" applyNumberFormat="1" applyFont="1" applyFill="1" applyBorder="1" applyAlignment="1">
      <alignment horizontal="left" vertical="center"/>
    </xf>
    <xf numFmtId="49" fontId="63" fillId="0" borderId="63" xfId="0" applyNumberFormat="1" applyFont="1" applyFill="1" applyBorder="1" applyAlignment="1">
      <alignment horizontal="right" vertical="center"/>
    </xf>
    <xf numFmtId="0" fontId="65" fillId="0" borderId="0" xfId="0" applyFont="1" applyAlignment="1">
      <alignment vertical="center"/>
    </xf>
    <xf numFmtId="184" fontId="63" fillId="0" borderId="6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182" fontId="65" fillId="0" borderId="0" xfId="0" applyNumberFormat="1" applyFont="1" applyFill="1" applyBorder="1" applyAlignment="1">
      <alignment horizontal="right" vertical="center"/>
    </xf>
    <xf numFmtId="186" fontId="15" fillId="26" borderId="6" xfId="0" applyNumberFormat="1" applyFont="1" applyFill="1" applyBorder="1" applyAlignment="1">
      <alignment horizontal="center" vertical="center"/>
    </xf>
    <xf numFmtId="4" fontId="64" fillId="26" borderId="6" xfId="0" applyNumberFormat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horizontal="center" vertical="center"/>
    </xf>
    <xf numFmtId="185" fontId="64" fillId="26" borderId="6" xfId="0" applyNumberFormat="1" applyFont="1" applyFill="1" applyBorder="1" applyAlignment="1">
      <alignment horizontal="center" vertical="center"/>
    </xf>
    <xf numFmtId="186" fontId="15" fillId="0" borderId="6" xfId="0" applyNumberFormat="1" applyFont="1" applyBorder="1" applyAlignment="1">
      <alignment horizontal="center" vertical="center"/>
    </xf>
    <xf numFmtId="186" fontId="15" fillId="27" borderId="6" xfId="0" applyNumberFormat="1" applyFont="1" applyFill="1" applyBorder="1" applyAlignment="1">
      <alignment horizontal="center" vertical="center"/>
    </xf>
    <xf numFmtId="0" fontId="23" fillId="0" borderId="12" xfId="32" applyFont="1" applyFill="1" applyBorder="1" applyAlignment="1" applyProtection="1">
      <alignment horizontal="left" vertical="center" indent="15"/>
      <protection locked="0"/>
    </xf>
    <xf numFmtId="3" fontId="15" fillId="0" borderId="0" xfId="0" applyNumberFormat="1" applyFont="1" applyFill="1" applyAlignment="1">
      <alignment vertical="center"/>
    </xf>
    <xf numFmtId="49" fontId="62" fillId="0" borderId="0" xfId="0" applyNumberFormat="1" applyFont="1" applyFill="1" applyBorder="1" applyAlignment="1">
      <alignment horizontal="left" vertic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98" xfId="0" applyNumberFormat="1" applyFont="1" applyFill="1" applyBorder="1" applyAlignment="1">
      <alignment horizontal="center" vertical="center"/>
    </xf>
    <xf numFmtId="49" fontId="15" fillId="0" borderId="31" xfId="0" applyNumberFormat="1" applyFont="1" applyFill="1" applyBorder="1" applyAlignment="1">
      <alignment horizontal="center" vertical="center"/>
    </xf>
    <xf numFmtId="49" fontId="15" fillId="0" borderId="17" xfId="0" applyNumberFormat="1" applyFont="1" applyFill="1" applyBorder="1" applyAlignment="1">
      <alignment horizontal="center" vertical="center"/>
    </xf>
    <xf numFmtId="0" fontId="15" fillId="0" borderId="51" xfId="0" applyNumberFormat="1" applyFont="1" applyFill="1" applyBorder="1" applyAlignment="1">
      <alignment horizontal="center" vertical="center"/>
    </xf>
    <xf numFmtId="49" fontId="15" fillId="0" borderId="26" xfId="0" applyNumberFormat="1" applyFont="1" applyFill="1" applyBorder="1" applyAlignment="1">
      <alignment horizontal="center" vertical="center"/>
    </xf>
    <xf numFmtId="0" fontId="15" fillId="0" borderId="92" xfId="0" applyNumberFormat="1" applyFont="1" applyFill="1" applyBorder="1" applyAlignment="1">
      <alignment horizontal="center" vertical="center"/>
    </xf>
    <xf numFmtId="49" fontId="15" fillId="0" borderId="34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left" vertical="center"/>
    </xf>
    <xf numFmtId="177" fontId="60" fillId="0" borderId="0" xfId="0" applyNumberFormat="1" applyFont="1" applyFill="1" applyBorder="1" applyAlignment="1">
      <alignment horizontal="center"/>
    </xf>
    <xf numFmtId="49" fontId="60" fillId="0" borderId="0" xfId="0" applyNumberFormat="1" applyFont="1" applyFill="1" applyBorder="1" applyAlignment="1">
      <alignment horizontal="center" vertical="center"/>
    </xf>
    <xf numFmtId="49" fontId="15" fillId="28" borderId="6" xfId="0" applyNumberFormat="1" applyFont="1" applyFill="1" applyBorder="1" applyAlignment="1">
      <alignment horizontal="center" vertical="center"/>
    </xf>
    <xf numFmtId="0" fontId="15" fillId="28" borderId="61" xfId="0" applyNumberFormat="1" applyFont="1" applyFill="1" applyBorder="1" applyAlignment="1">
      <alignment horizontal="center" vertical="center"/>
    </xf>
    <xf numFmtId="49" fontId="15" fillId="28" borderId="108" xfId="0" applyNumberFormat="1" applyFont="1" applyFill="1" applyBorder="1" applyAlignment="1">
      <alignment horizontal="center" vertical="center"/>
    </xf>
    <xf numFmtId="0" fontId="54" fillId="30" borderId="6" xfId="0" applyFont="1" applyFill="1" applyBorder="1" applyAlignment="1">
      <alignment horizontal="center" vertical="center"/>
    </xf>
    <xf numFmtId="3" fontId="54" fillId="30" borderId="58" xfId="0" applyNumberFormat="1" applyFont="1" applyFill="1" applyBorder="1" applyAlignment="1">
      <alignment horizontal="center" vertical="center"/>
    </xf>
    <xf numFmtId="181" fontId="54" fillId="30" borderId="59" xfId="21" applyNumberFormat="1" applyFont="1" applyFill="1" applyBorder="1" applyAlignment="1">
      <alignment horizontal="center" vertical="center"/>
    </xf>
    <xf numFmtId="181" fontId="54" fillId="30" borderId="64" xfId="21" applyNumberFormat="1" applyFont="1" applyFill="1" applyBorder="1" applyAlignment="1">
      <alignment horizontal="center" vertical="center"/>
    </xf>
    <xf numFmtId="49" fontId="62" fillId="0" borderId="0" xfId="0" applyNumberFormat="1" applyFont="1" applyFill="1" applyBorder="1" applyAlignment="1">
      <alignment horizontal="left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0" fontId="55" fillId="0" borderId="8" xfId="0" applyFont="1" applyFill="1" applyBorder="1" applyAlignment="1">
      <alignment horizontal="center" vertical="center"/>
    </xf>
    <xf numFmtId="177" fontId="55" fillId="31" borderId="6" xfId="0" applyNumberFormat="1" applyFont="1" applyFill="1" applyBorder="1" applyAlignment="1">
      <alignment horizontal="center"/>
    </xf>
    <xf numFmtId="49" fontId="55" fillId="0" borderId="6" xfId="0" applyNumberFormat="1" applyFont="1" applyFill="1" applyBorder="1" applyAlignment="1">
      <alignment horizontal="center" vertical="center"/>
    </xf>
    <xf numFmtId="49" fontId="55" fillId="0" borderId="50" xfId="0" applyNumberFormat="1" applyFont="1" applyFill="1" applyBorder="1" applyAlignment="1">
      <alignment horizontal="center" vertical="center"/>
    </xf>
    <xf numFmtId="177" fontId="55" fillId="0" borderId="50" xfId="0" applyNumberFormat="1" applyFont="1" applyFill="1" applyBorder="1" applyAlignment="1">
      <alignment horizontal="center"/>
    </xf>
    <xf numFmtId="0" fontId="64" fillId="0" borderId="110" xfId="0" applyFont="1" applyFill="1" applyBorder="1" applyAlignment="1">
      <alignment horizontal="center" vertical="center"/>
    </xf>
    <xf numFmtId="179" fontId="15" fillId="0" borderId="50" xfId="0" applyNumberFormat="1" applyFont="1" applyFill="1" applyBorder="1" applyAlignment="1">
      <alignment horizontal="center" vertical="center"/>
    </xf>
    <xf numFmtId="179" fontId="15" fillId="0" borderId="110" xfId="0" applyNumberFormat="1" applyFont="1" applyFill="1" applyBorder="1" applyAlignment="1">
      <alignment horizontal="center" vertical="center"/>
    </xf>
    <xf numFmtId="0" fontId="64" fillId="28" borderId="6" xfId="0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0" fontId="15" fillId="0" borderId="30" xfId="0" applyNumberFormat="1" applyFont="1" applyFill="1" applyBorder="1" applyAlignment="1">
      <alignment horizontal="center" vertical="center"/>
    </xf>
    <xf numFmtId="0" fontId="64" fillId="28" borderId="6" xfId="0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4" fontId="64" fillId="0" borderId="6" xfId="0" applyNumberFormat="1" applyFont="1" applyFill="1" applyBorder="1" applyAlignment="1">
      <alignment horizontal="center" vertical="center"/>
    </xf>
    <xf numFmtId="4" fontId="15" fillId="26" borderId="6" xfId="0" applyNumberFormat="1" applyFont="1" applyFill="1" applyBorder="1" applyAlignment="1">
      <alignment horizontal="center" vertical="center"/>
    </xf>
    <xf numFmtId="4" fontId="15" fillId="27" borderId="6" xfId="0" applyNumberFormat="1" applyFont="1" applyFill="1" applyBorder="1" applyAlignment="1">
      <alignment horizontal="center" vertical="center"/>
    </xf>
    <xf numFmtId="185" fontId="15" fillId="0" borderId="6" xfId="0" applyNumberFormat="1" applyFont="1" applyFill="1" applyBorder="1" applyAlignment="1">
      <alignment horizontal="center" vertical="center"/>
    </xf>
    <xf numFmtId="185" fontId="15" fillId="27" borderId="6" xfId="0" applyNumberFormat="1" applyFont="1" applyFill="1" applyBorder="1" applyAlignment="1">
      <alignment horizontal="center" vertical="center"/>
    </xf>
    <xf numFmtId="185" fontId="15" fillId="26" borderId="6" xfId="0" applyNumberFormat="1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/>
    </xf>
    <xf numFmtId="49" fontId="62" fillId="0" borderId="0" xfId="0" applyNumberFormat="1" applyFont="1" applyFill="1" applyBorder="1" applyAlignment="1">
      <alignment horizontal="left" vertical="center"/>
    </xf>
    <xf numFmtId="0" fontId="55" fillId="0" borderId="8" xfId="0" applyFont="1" applyFill="1" applyBorder="1" applyAlignment="1">
      <alignment horizontal="center" vertical="center"/>
    </xf>
    <xf numFmtId="49" fontId="15" fillId="0" borderId="114" xfId="0" applyNumberFormat="1" applyFont="1" applyFill="1" applyBorder="1" applyAlignment="1">
      <alignment horizontal="center" vertical="center"/>
    </xf>
    <xf numFmtId="0" fontId="64" fillId="28" borderId="6" xfId="0" applyFont="1" applyFill="1" applyBorder="1" applyAlignment="1">
      <alignment horizontal="center" vertical="center"/>
    </xf>
    <xf numFmtId="0" fontId="69" fillId="0" borderId="19" xfId="0" applyFont="1" applyBorder="1" applyAlignment="1">
      <alignment horizontal="center" vertical="center"/>
    </xf>
    <xf numFmtId="166" fontId="69" fillId="0" borderId="55" xfId="20" applyNumberFormat="1" applyFont="1" applyBorder="1" applyAlignment="1">
      <alignment horizontal="right" vertical="center"/>
    </xf>
    <xf numFmtId="166" fontId="69" fillId="0" borderId="21" xfId="20" applyNumberFormat="1" applyFont="1" applyBorder="1" applyAlignment="1">
      <alignment horizontal="right" vertical="center"/>
    </xf>
    <xf numFmtId="166" fontId="69" fillId="0" borderId="22" xfId="20" applyNumberFormat="1" applyFont="1" applyBorder="1" applyAlignment="1">
      <alignment horizontal="right" vertical="center"/>
    </xf>
    <xf numFmtId="166" fontId="68" fillId="0" borderId="27" xfId="20" applyNumberFormat="1" applyFont="1" applyFill="1" applyBorder="1" applyAlignment="1">
      <alignment vertical="center"/>
    </xf>
    <xf numFmtId="166" fontId="69" fillId="0" borderId="27" xfId="20" applyNumberFormat="1" applyFont="1" applyBorder="1" applyAlignment="1">
      <alignment horizontal="right" vertical="center"/>
    </xf>
    <xf numFmtId="166" fontId="68" fillId="0" borderId="27" xfId="20" applyNumberFormat="1" applyFont="1" applyBorder="1" applyAlignment="1">
      <alignment horizontal="right" vertical="center"/>
    </xf>
    <xf numFmtId="166" fontId="69" fillId="0" borderId="27" xfId="20" applyNumberFormat="1" applyFont="1" applyFill="1" applyBorder="1" applyAlignment="1">
      <alignment horizontal="right" vertical="center"/>
    </xf>
    <xf numFmtId="166" fontId="68" fillId="0" borderId="27" xfId="20" applyNumberFormat="1" applyFont="1" applyFill="1" applyBorder="1" applyAlignment="1">
      <alignment horizontal="right" vertical="center"/>
    </xf>
    <xf numFmtId="0" fontId="68" fillId="0" borderId="56" xfId="0" applyFont="1" applyFill="1" applyBorder="1" applyAlignment="1">
      <alignment horizontal="center" vertical="center"/>
    </xf>
    <xf numFmtId="166" fontId="68" fillId="0" borderId="32" xfId="20" applyNumberFormat="1" applyFont="1" applyBorder="1" applyAlignment="1">
      <alignment horizontal="right" vertical="center"/>
    </xf>
    <xf numFmtId="166" fontId="68" fillId="0" borderId="52" xfId="20" applyNumberFormat="1" applyFont="1" applyFill="1" applyBorder="1" applyAlignment="1">
      <alignment vertical="center"/>
    </xf>
    <xf numFmtId="3" fontId="15" fillId="0" borderId="0" xfId="0" applyNumberFormat="1" applyFont="1" applyAlignment="1">
      <alignment vertical="center"/>
    </xf>
    <xf numFmtId="180" fontId="56" fillId="0" borderId="6" xfId="21" applyNumberFormat="1" applyFont="1" applyBorder="1" applyAlignment="1">
      <alignment horizontal="center" vertical="center"/>
    </xf>
    <xf numFmtId="180" fontId="54" fillId="25" borderId="49" xfId="21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49" fontId="62" fillId="0" borderId="0" xfId="0" applyNumberFormat="1" applyFont="1" applyFill="1" applyBorder="1" applyAlignment="1">
      <alignment horizontal="left" vertical="center"/>
    </xf>
    <xf numFmtId="49" fontId="15" fillId="0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horizontal="center" vertical="center"/>
    </xf>
    <xf numFmtId="179" fontId="15" fillId="26" borderId="6" xfId="0" applyNumberFormat="1" applyFont="1" applyFill="1" applyBorder="1" applyAlignment="1">
      <alignment horizontal="center" vertical="center"/>
    </xf>
    <xf numFmtId="179" fontId="15" fillId="0" borderId="148" xfId="0" applyNumberFormat="1" applyFont="1" applyFill="1" applyBorder="1" applyAlignment="1">
      <alignment horizontal="center" vertical="center"/>
    </xf>
    <xf numFmtId="49" fontId="15" fillId="0" borderId="65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0" fontId="69" fillId="0" borderId="149" xfId="0" applyFont="1" applyFill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vertical="center"/>
    </xf>
    <xf numFmtId="0" fontId="56" fillId="0" borderId="0" xfId="0" applyFont="1" applyFill="1" applyBorder="1" applyAlignment="1">
      <alignment horizontal="center" vertical="center"/>
    </xf>
    <xf numFmtId="166" fontId="56" fillId="0" borderId="0" xfId="20" applyNumberFormat="1" applyFont="1" applyFill="1" applyBorder="1" applyAlignment="1">
      <alignment vertical="center"/>
    </xf>
    <xf numFmtId="166" fontId="56" fillId="0" borderId="0" xfId="20" quotePrefix="1" applyNumberFormat="1" applyFont="1" applyBorder="1"/>
    <xf numFmtId="166" fontId="55" fillId="0" borderId="0" xfId="20" applyNumberFormat="1" applyFont="1" applyFill="1" applyBorder="1" applyAlignment="1">
      <alignment vertical="center"/>
    </xf>
    <xf numFmtId="180" fontId="54" fillId="0" borderId="0" xfId="21" applyNumberFormat="1" applyFont="1" applyFill="1" applyBorder="1" applyAlignment="1">
      <alignment horizontal="center" vertical="center"/>
    </xf>
    <xf numFmtId="181" fontId="54" fillId="0" borderId="0" xfId="21" applyNumberFormat="1" applyFont="1" applyFill="1" applyBorder="1" applyAlignment="1">
      <alignment horizontal="center" vertical="center"/>
    </xf>
    <xf numFmtId="186" fontId="15" fillId="0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166" fontId="15" fillId="0" borderId="0" xfId="0" applyNumberFormat="1" applyFont="1" applyFill="1" applyAlignment="1">
      <alignment vertical="center"/>
    </xf>
    <xf numFmtId="166" fontId="15" fillId="0" borderId="0" xfId="20" applyNumberFormat="1" applyFont="1" applyFill="1" applyAlignment="1">
      <alignment vertical="center"/>
    </xf>
    <xf numFmtId="1" fontId="5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55" fillId="0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Alignment="1">
      <alignment vertical="center"/>
    </xf>
    <xf numFmtId="0" fontId="56" fillId="0" borderId="47" xfId="0" applyFont="1" applyBorder="1" applyAlignment="1">
      <alignment horizontal="center" vertical="center"/>
    </xf>
    <xf numFmtId="37" fontId="56" fillId="0" borderId="6" xfId="21" applyNumberFormat="1" applyFont="1" applyBorder="1" applyAlignment="1">
      <alignment horizontal="center" vertical="center"/>
    </xf>
    <xf numFmtId="0" fontId="54" fillId="25" borderId="48" xfId="0" applyFont="1" applyFill="1" applyBorder="1" applyAlignment="1">
      <alignment horizontal="center" vertical="center"/>
    </xf>
    <xf numFmtId="41" fontId="54" fillId="25" borderId="49" xfId="21" applyFont="1" applyFill="1" applyBorder="1" applyAlignment="1">
      <alignment vertical="center"/>
    </xf>
    <xf numFmtId="0" fontId="55" fillId="0" borderId="0" xfId="0" applyFont="1" applyFill="1" applyAlignment="1">
      <alignment horizontal="center" vertical="center"/>
    </xf>
    <xf numFmtId="3" fontId="56" fillId="0" borderId="58" xfId="21" applyNumberFormat="1" applyFont="1" applyBorder="1" applyAlignment="1">
      <alignment horizontal="center" vertical="center"/>
    </xf>
    <xf numFmtId="3" fontId="55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9" fontId="55" fillId="0" borderId="63" xfId="0" applyNumberFormat="1" applyFont="1" applyFill="1" applyBorder="1" applyAlignment="1">
      <alignment horizontal="center" vertical="center"/>
    </xf>
    <xf numFmtId="49" fontId="55" fillId="0" borderId="0" xfId="0" applyNumberFormat="1" applyFont="1" applyFill="1" applyBorder="1" applyAlignment="1">
      <alignment horizontal="center" vertical="center"/>
    </xf>
    <xf numFmtId="180" fontId="54" fillId="25" borderId="49" xfId="21" applyNumberFormat="1" applyFont="1" applyFill="1" applyBorder="1" applyAlignment="1">
      <alignment horizontal="center" vertical="center"/>
    </xf>
    <xf numFmtId="180" fontId="56" fillId="0" borderId="6" xfId="21" applyNumberFormat="1" applyFont="1" applyBorder="1" applyAlignment="1">
      <alignment horizontal="center" vertical="center"/>
    </xf>
    <xf numFmtId="0" fontId="67" fillId="0" borderId="14" xfId="0" applyFont="1" applyFill="1" applyBorder="1" applyAlignment="1">
      <alignment horizontal="center" vertical="center"/>
    </xf>
    <xf numFmtId="166" fontId="67" fillId="0" borderId="33" xfId="20" applyNumberFormat="1" applyFont="1" applyFill="1" applyBorder="1" applyAlignment="1">
      <alignment horizontal="center" vertical="center"/>
    </xf>
    <xf numFmtId="166" fontId="67" fillId="0" borderId="32" xfId="20" applyNumberFormat="1" applyFont="1" applyFill="1" applyBorder="1" applyAlignment="1">
      <alignment horizontal="center" vertical="center"/>
    </xf>
    <xf numFmtId="166" fontId="69" fillId="25" borderId="23" xfId="20" applyNumberFormat="1" applyFont="1" applyFill="1" applyBorder="1" applyAlignment="1">
      <alignment horizontal="center" vertical="center"/>
    </xf>
    <xf numFmtId="166" fontId="69" fillId="25" borderId="23" xfId="20" applyNumberFormat="1" applyFont="1" applyFill="1" applyBorder="1" applyAlignment="1">
      <alignment vertical="center"/>
    </xf>
    <xf numFmtId="166" fontId="68" fillId="0" borderId="25" xfId="20" applyNumberFormat="1" applyFont="1" applyFill="1" applyBorder="1" applyAlignment="1">
      <alignment vertical="center"/>
    </xf>
    <xf numFmtId="166" fontId="68" fillId="0" borderId="26" xfId="20" applyNumberFormat="1" applyFont="1" applyFill="1" applyBorder="1" applyAlignment="1">
      <alignment vertical="center"/>
    </xf>
    <xf numFmtId="166" fontId="68" fillId="0" borderId="26" xfId="20" quotePrefix="1" applyNumberFormat="1" applyFont="1" applyBorder="1"/>
    <xf numFmtId="166" fontId="68" fillId="0" borderId="28" xfId="20" applyNumberFormat="1" applyFont="1" applyFill="1" applyBorder="1" applyAlignment="1">
      <alignment horizontal="center" vertical="center"/>
    </xf>
    <xf numFmtId="166" fontId="68" fillId="0" borderId="28" xfId="20" applyNumberFormat="1" applyFont="1" applyFill="1" applyBorder="1" applyAlignment="1">
      <alignment vertical="center"/>
    </xf>
    <xf numFmtId="166" fontId="69" fillId="0" borderId="25" xfId="20" applyNumberFormat="1" applyFont="1" applyFill="1" applyBorder="1" applyAlignment="1">
      <alignment vertical="center"/>
    </xf>
    <xf numFmtId="166" fontId="69" fillId="0" borderId="26" xfId="20" applyNumberFormat="1" applyFont="1" applyFill="1" applyBorder="1" applyAlignment="1">
      <alignment vertical="center"/>
    </xf>
    <xf numFmtId="166" fontId="69" fillId="0" borderId="26" xfId="20" quotePrefix="1" applyNumberFormat="1" applyFont="1" applyBorder="1"/>
    <xf numFmtId="166" fontId="69" fillId="25" borderId="28" xfId="20" applyNumberFormat="1" applyFont="1" applyFill="1" applyBorder="1" applyAlignment="1">
      <alignment horizontal="center" vertical="center"/>
    </xf>
    <xf numFmtId="166" fontId="69" fillId="25" borderId="28" xfId="20" applyNumberFormat="1" applyFont="1" applyFill="1" applyBorder="1" applyAlignment="1">
      <alignment vertical="center"/>
    </xf>
    <xf numFmtId="0" fontId="69" fillId="0" borderId="27" xfId="0" applyFont="1" applyFill="1" applyBorder="1" applyAlignment="1">
      <alignment horizontal="center" vertical="center"/>
    </xf>
    <xf numFmtId="0" fontId="68" fillId="0" borderId="27" xfId="0" applyFont="1" applyFill="1" applyBorder="1" applyAlignment="1">
      <alignment horizontal="center" vertical="center"/>
    </xf>
    <xf numFmtId="166" fontId="69" fillId="25" borderId="20" xfId="20" applyNumberFormat="1" applyFont="1" applyFill="1" applyBorder="1" applyAlignment="1">
      <alignment vertical="center"/>
    </xf>
    <xf numFmtId="166" fontId="69" fillId="25" borderId="21" xfId="20" applyNumberFormat="1" applyFont="1" applyFill="1" applyBorder="1" applyAlignment="1">
      <alignment vertical="center"/>
    </xf>
    <xf numFmtId="166" fontId="68" fillId="0" borderId="33" xfId="20" applyNumberFormat="1" applyFont="1" applyFill="1" applyBorder="1" applyAlignment="1">
      <alignment vertical="center"/>
    </xf>
    <xf numFmtId="166" fontId="68" fillId="0" borderId="34" xfId="20" applyNumberFormat="1" applyFont="1" applyFill="1" applyBorder="1" applyAlignment="1">
      <alignment vertical="center"/>
    </xf>
    <xf numFmtId="166" fontId="68" fillId="0" borderId="35" xfId="20" applyNumberFormat="1" applyFont="1" applyFill="1" applyBorder="1" applyAlignment="1">
      <alignment horizontal="center" vertical="center"/>
    </xf>
    <xf numFmtId="166" fontId="68" fillId="0" borderId="35" xfId="20" applyNumberFormat="1" applyFont="1" applyFill="1" applyBorder="1" applyAlignment="1">
      <alignment vertical="center"/>
    </xf>
    <xf numFmtId="0" fontId="67" fillId="0" borderId="38" xfId="0" applyFont="1" applyFill="1" applyBorder="1" applyAlignment="1">
      <alignment horizontal="center" vertical="center"/>
    </xf>
    <xf numFmtId="167" fontId="67" fillId="0" borderId="33" xfId="0" applyNumberFormat="1" applyFont="1" applyFill="1" applyBorder="1" applyAlignment="1">
      <alignment horizontal="center" vertical="center"/>
    </xf>
    <xf numFmtId="0" fontId="69" fillId="0" borderId="22" xfId="0" applyFont="1" applyFill="1" applyBorder="1" applyAlignment="1">
      <alignment horizontal="center" vertical="center"/>
    </xf>
    <xf numFmtId="0" fontId="69" fillId="25" borderId="14" xfId="0" applyFont="1" applyFill="1" applyBorder="1" applyAlignment="1">
      <alignment horizontal="center" vertical="center"/>
    </xf>
    <xf numFmtId="0" fontId="68" fillId="0" borderId="38" xfId="0" applyFont="1" applyFill="1" applyBorder="1" applyAlignment="1">
      <alignment horizontal="center" vertical="center"/>
    </xf>
    <xf numFmtId="168" fontId="67" fillId="0" borderId="34" xfId="20" applyNumberFormat="1" applyFont="1" applyFill="1" applyBorder="1" applyAlignment="1">
      <alignment horizontal="center" vertical="center"/>
    </xf>
    <xf numFmtId="166" fontId="68" fillId="0" borderId="52" xfId="20" quotePrefix="1" applyNumberFormat="1" applyFont="1" applyBorder="1"/>
    <xf numFmtId="166" fontId="69" fillId="0" borderId="52" xfId="20" quotePrefix="1" applyNumberFormat="1" applyFont="1" applyBorder="1"/>
    <xf numFmtId="0" fontId="54" fillId="0" borderId="0" xfId="0" applyFont="1" applyAlignment="1">
      <alignment horizontal="left" vertical="center"/>
    </xf>
    <xf numFmtId="3" fontId="15" fillId="0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2" fontId="65" fillId="0" borderId="0" xfId="0" applyNumberFormat="1" applyFont="1" applyFill="1" applyBorder="1" applyAlignment="1">
      <alignment horizontal="right" vertical="center"/>
    </xf>
    <xf numFmtId="186" fontId="15" fillId="26" borderId="6" xfId="0" applyNumberFormat="1" applyFont="1" applyFill="1" applyBorder="1" applyAlignment="1">
      <alignment horizontal="center" vertical="center"/>
    </xf>
    <xf numFmtId="4" fontId="64" fillId="26" borderId="6" xfId="0" applyNumberFormat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horizontal="center" vertical="center"/>
    </xf>
    <xf numFmtId="185" fontId="64" fillId="26" borderId="6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Alignment="1">
      <alignment vertical="center"/>
    </xf>
    <xf numFmtId="0" fontId="54" fillId="30" borderId="6" xfId="0" applyFont="1" applyFill="1" applyBorder="1" applyAlignment="1">
      <alignment horizontal="center" vertical="center"/>
    </xf>
    <xf numFmtId="3" fontId="54" fillId="30" borderId="58" xfId="0" applyNumberFormat="1" applyFont="1" applyFill="1" applyBorder="1" applyAlignment="1">
      <alignment horizontal="center" vertical="center"/>
    </xf>
    <xf numFmtId="181" fontId="54" fillId="30" borderId="59" xfId="21" applyNumberFormat="1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0" fontId="64" fillId="28" borderId="6" xfId="0" applyFont="1" applyFill="1" applyBorder="1" applyAlignment="1">
      <alignment horizontal="center" vertical="center"/>
    </xf>
    <xf numFmtId="4" fontId="64" fillId="0" borderId="6" xfId="0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vertical="center"/>
    </xf>
    <xf numFmtId="0" fontId="64" fillId="28" borderId="65" xfId="0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49" fontId="63" fillId="0" borderId="0" xfId="0" applyNumberFormat="1" applyFont="1" applyFill="1" applyBorder="1" applyAlignment="1">
      <alignment horizontal="right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center" vertical="center"/>
    </xf>
    <xf numFmtId="3" fontId="15" fillId="27" borderId="6" xfId="0" applyNumberFormat="1" applyFont="1" applyFill="1" applyBorder="1" applyAlignment="1">
      <alignment horizontal="center" vertical="center"/>
    </xf>
    <xf numFmtId="4" fontId="15" fillId="0" borderId="6" xfId="0" applyNumberFormat="1" applyFont="1" applyFill="1" applyBorder="1" applyAlignment="1">
      <alignment horizontal="center" vertical="center"/>
    </xf>
    <xf numFmtId="4" fontId="15" fillId="27" borderId="6" xfId="0" applyNumberFormat="1" applyFont="1" applyFill="1" applyBorder="1" applyAlignment="1">
      <alignment horizontal="center" vertical="center"/>
    </xf>
    <xf numFmtId="166" fontId="68" fillId="0" borderId="26" xfId="20" applyNumberFormat="1" applyFont="1" applyBorder="1" applyAlignment="1">
      <alignment horizontal="right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166" fontId="147" fillId="0" borderId="26" xfId="20" applyNumberFormat="1" applyFont="1" applyBorder="1" applyAlignment="1">
      <alignment horizontal="right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49" fontId="15" fillId="0" borderId="65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0" fontId="68" fillId="0" borderId="37" xfId="0" applyFont="1" applyFill="1" applyBorder="1" applyAlignment="1">
      <alignment horizontal="center" vertical="center"/>
    </xf>
    <xf numFmtId="49" fontId="15" fillId="31" borderId="6" xfId="0" applyNumberFormat="1" applyFont="1" applyFill="1" applyBorder="1" applyAlignment="1">
      <alignment horizontal="center" vertical="center"/>
    </xf>
    <xf numFmtId="3" fontId="64" fillId="0" borderId="6" xfId="0" applyNumberFormat="1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177" fontId="54" fillId="0" borderId="76" xfId="0" applyNumberFormat="1" applyFont="1" applyBorder="1" applyAlignment="1">
      <alignment vertical="center"/>
    </xf>
    <xf numFmtId="177" fontId="54" fillId="0" borderId="69" xfId="0" applyNumberFormat="1" applyFont="1" applyBorder="1" applyAlignment="1">
      <alignment vertical="center"/>
    </xf>
    <xf numFmtId="177" fontId="54" fillId="0" borderId="70" xfId="0" applyNumberFormat="1" applyFont="1" applyBorder="1" applyAlignment="1">
      <alignment vertical="center"/>
    </xf>
    <xf numFmtId="3" fontId="15" fillId="0" borderId="6" xfId="0" applyNumberFormat="1" applyFont="1" applyBorder="1" applyAlignment="1">
      <alignment horizontal="center" vertical="center"/>
    </xf>
    <xf numFmtId="166" fontId="69" fillId="0" borderId="52" xfId="20" quotePrefix="1" applyNumberFormat="1" applyFont="1" applyFill="1" applyBorder="1"/>
    <xf numFmtId="166" fontId="69" fillId="0" borderId="26" xfId="20" quotePrefix="1" applyNumberFormat="1" applyFont="1" applyFill="1" applyBorder="1"/>
    <xf numFmtId="3" fontId="15" fillId="0" borderId="6" xfId="0" applyNumberFormat="1" applyFont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4" fontId="15" fillId="34" borderId="6" xfId="0" applyNumberFormat="1" applyFont="1" applyFill="1" applyBorder="1" applyAlignment="1">
      <alignment horizontal="center" vertical="center"/>
    </xf>
    <xf numFmtId="4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0" fontId="68" fillId="0" borderId="89" xfId="0" applyFont="1" applyBorder="1" applyAlignment="1">
      <alignment horizontal="center" vertical="center" wrapText="1"/>
    </xf>
    <xf numFmtId="0" fontId="68" fillId="0" borderId="90" xfId="0" applyFont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0" fontId="68" fillId="0" borderId="17" xfId="0" applyNumberFormat="1" applyFont="1" applyFill="1" applyBorder="1" applyAlignment="1">
      <alignment horizontal="center" vertical="center" wrapText="1"/>
    </xf>
    <xf numFmtId="0" fontId="68" fillId="0" borderId="31" xfId="0" applyNumberFormat="1" applyFont="1" applyFill="1" applyBorder="1" applyAlignment="1">
      <alignment horizontal="center" vertical="center" wrapText="1"/>
    </xf>
    <xf numFmtId="43" fontId="68" fillId="0" borderId="34" xfId="20" applyNumberFormat="1" applyFont="1" applyFill="1" applyBorder="1" applyAlignment="1">
      <alignment vertical="center"/>
    </xf>
    <xf numFmtId="3" fontId="15" fillId="0" borderId="6" xfId="0" applyNumberFormat="1" applyFont="1" applyBorder="1" applyAlignment="1">
      <alignment horizontal="center" vertical="center"/>
    </xf>
    <xf numFmtId="0" fontId="68" fillId="0" borderId="17" xfId="0" applyNumberFormat="1" applyFont="1" applyBorder="1" applyAlignment="1">
      <alignment horizontal="center" vertical="center" wrapText="1"/>
    </xf>
    <xf numFmtId="0" fontId="68" fillId="0" borderId="31" xfId="0" applyNumberFormat="1" applyFont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4" fontId="64" fillId="31" borderId="6" xfId="0" applyNumberFormat="1" applyFont="1" applyFill="1" applyBorder="1" applyAlignment="1">
      <alignment horizontal="center" vertical="center"/>
    </xf>
    <xf numFmtId="3" fontId="15" fillId="31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166" fontId="69" fillId="0" borderId="27" xfId="20" applyNumberFormat="1" applyFont="1" applyFill="1" applyBorder="1" applyAlignment="1">
      <alignment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4" fontId="15" fillId="31" borderId="6" xfId="0" applyNumberFormat="1" applyFont="1" applyFill="1" applyBorder="1" applyAlignment="1">
      <alignment horizontal="center" vertical="center"/>
    </xf>
    <xf numFmtId="3" fontId="64" fillId="31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0" fontId="68" fillId="0" borderId="17" xfId="0" applyNumberFormat="1" applyFont="1" applyBorder="1" applyAlignment="1">
      <alignment horizontal="center" vertical="center" wrapText="1"/>
    </xf>
    <xf numFmtId="0" fontId="68" fillId="0" borderId="31" xfId="0" applyNumberFormat="1" applyFont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0" fontId="68" fillId="0" borderId="17" xfId="0" quotePrefix="1" applyFont="1" applyBorder="1" applyAlignment="1">
      <alignment horizontal="center" vertical="center" wrapText="1"/>
    </xf>
    <xf numFmtId="0" fontId="68" fillId="0" borderId="31" xfId="0" quotePrefix="1" applyFont="1" applyBorder="1" applyAlignment="1">
      <alignment horizontal="center" vertical="center" wrapText="1"/>
    </xf>
    <xf numFmtId="0" fontId="64" fillId="28" borderId="65" xfId="0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2" fontId="15" fillId="0" borderId="0" xfId="0" applyNumberFormat="1" applyFont="1" applyFill="1" applyAlignment="1">
      <alignment vertical="center"/>
    </xf>
    <xf numFmtId="0" fontId="68" fillId="0" borderId="89" xfId="0" applyFont="1" applyBorder="1" applyAlignment="1">
      <alignment horizontal="center" vertical="center" wrapText="1"/>
    </xf>
    <xf numFmtId="0" fontId="68" fillId="0" borderId="90" xfId="0" applyFont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0" fontId="71" fillId="0" borderId="12" xfId="84" applyFont="1" applyFill="1" applyBorder="1" applyAlignment="1">
      <alignment horizontal="center" vertical="center"/>
    </xf>
    <xf numFmtId="0" fontId="71" fillId="0" borderId="0" xfId="84" applyFont="1" applyFill="1" applyBorder="1" applyAlignment="1">
      <alignment horizontal="center" vertical="center"/>
    </xf>
    <xf numFmtId="0" fontId="71" fillId="0" borderId="13" xfId="84" applyFont="1" applyFill="1" applyBorder="1" applyAlignment="1">
      <alignment horizontal="center" vertical="center"/>
    </xf>
    <xf numFmtId="178" fontId="18" fillId="0" borderId="12" xfId="32" applyNumberFormat="1" applyFont="1" applyFill="1" applyBorder="1" applyAlignment="1">
      <alignment horizontal="center" vertical="center"/>
    </xf>
    <xf numFmtId="178" fontId="18" fillId="0" borderId="0" xfId="32" applyNumberFormat="1" applyFont="1" applyFill="1" applyBorder="1" applyAlignment="1">
      <alignment horizontal="center" vertical="center"/>
    </xf>
    <xf numFmtId="178" fontId="18" fillId="0" borderId="13" xfId="32" applyNumberFormat="1" applyFont="1" applyFill="1" applyBorder="1" applyAlignment="1">
      <alignment horizontal="center" vertical="center"/>
    </xf>
    <xf numFmtId="0" fontId="54" fillId="28" borderId="81" xfId="0" applyFont="1" applyFill="1" applyBorder="1" applyAlignment="1">
      <alignment horizontal="center" vertical="center"/>
    </xf>
    <xf numFmtId="0" fontId="54" fillId="28" borderId="82" xfId="0" applyFont="1" applyFill="1" applyBorder="1" applyAlignment="1">
      <alignment horizontal="center" vertical="center"/>
    </xf>
    <xf numFmtId="43" fontId="55" fillId="28" borderId="74" xfId="0" applyNumberFormat="1" applyFont="1" applyFill="1" applyBorder="1" applyAlignment="1">
      <alignment horizontal="center" vertical="center" wrapText="1"/>
    </xf>
    <xf numFmtId="43" fontId="55" fillId="28" borderId="75" xfId="0" applyNumberFormat="1" applyFont="1" applyFill="1" applyBorder="1" applyAlignment="1">
      <alignment horizontal="center" vertical="center" wrapText="1"/>
    </xf>
    <xf numFmtId="0" fontId="54" fillId="28" borderId="79" xfId="0" applyFont="1" applyFill="1" applyBorder="1" applyAlignment="1">
      <alignment horizontal="center" vertical="center"/>
    </xf>
    <xf numFmtId="0" fontId="54" fillId="28" borderId="80" xfId="0" applyFont="1" applyFill="1" applyBorder="1" applyAlignment="1">
      <alignment horizontal="center" vertical="center"/>
    </xf>
    <xf numFmtId="0" fontId="54" fillId="30" borderId="77" xfId="0" applyFont="1" applyFill="1" applyBorder="1" applyAlignment="1">
      <alignment horizontal="center" vertical="center"/>
    </xf>
    <xf numFmtId="0" fontId="54" fillId="30" borderId="78" xfId="0" applyFont="1" applyFill="1" applyBorder="1" applyAlignment="1">
      <alignment horizontal="center" vertical="center"/>
    </xf>
    <xf numFmtId="177" fontId="54" fillId="0" borderId="0" xfId="0" applyNumberFormat="1" applyFont="1" applyBorder="1" applyAlignment="1">
      <alignment horizontal="left" vertical="center"/>
    </xf>
    <xf numFmtId="169" fontId="54" fillId="0" borderId="0" xfId="0" applyNumberFormat="1" applyFont="1" applyBorder="1" applyAlignment="1">
      <alignment horizontal="left" vertical="center"/>
    </xf>
    <xf numFmtId="176" fontId="54" fillId="0" borderId="0" xfId="0" applyNumberFormat="1" applyFont="1" applyBorder="1" applyAlignment="1">
      <alignment horizontal="left" vertical="center"/>
    </xf>
    <xf numFmtId="0" fontId="54" fillId="0" borderId="0" xfId="0" applyFont="1" applyBorder="1" applyAlignment="1">
      <alignment horizontal="left" vertical="center"/>
    </xf>
    <xf numFmtId="49" fontId="15" fillId="0" borderId="106" xfId="0" applyNumberFormat="1" applyFont="1" applyFill="1" applyBorder="1" applyAlignment="1">
      <alignment horizontal="left" vertical="center"/>
    </xf>
    <xf numFmtId="49" fontId="15" fillId="0" borderId="112" xfId="0" applyNumberFormat="1" applyFont="1" applyFill="1" applyBorder="1" applyAlignment="1">
      <alignment horizontal="left" vertical="center"/>
    </xf>
    <xf numFmtId="49" fontId="15" fillId="0" borderId="24" xfId="0" applyNumberFormat="1" applyFont="1" applyFill="1" applyBorder="1" applyAlignment="1">
      <alignment horizontal="left" vertical="center"/>
    </xf>
    <xf numFmtId="49" fontId="15" fillId="0" borderId="61" xfId="0" applyNumberFormat="1" applyFont="1" applyFill="1" applyBorder="1" applyAlignment="1">
      <alignment vertical="center"/>
    </xf>
    <xf numFmtId="49" fontId="15" fillId="0" borderId="50" xfId="0" applyNumberFormat="1" applyFont="1" applyFill="1" applyBorder="1" applyAlignment="1">
      <alignment vertical="center"/>
    </xf>
    <xf numFmtId="49" fontId="15" fillId="0" borderId="65" xfId="0" applyNumberFormat="1" applyFont="1" applyFill="1" applyBorder="1" applyAlignment="1">
      <alignment vertical="center"/>
    </xf>
    <xf numFmtId="49" fontId="146" fillId="0" borderId="61" xfId="0" applyNumberFormat="1" applyFont="1" applyFill="1" applyBorder="1" applyAlignment="1">
      <alignment horizontal="left" vertical="center"/>
    </xf>
    <xf numFmtId="49" fontId="146" fillId="0" borderId="50" xfId="0" applyNumberFormat="1" applyFont="1" applyFill="1" applyBorder="1" applyAlignment="1">
      <alignment horizontal="left" vertical="center"/>
    </xf>
    <xf numFmtId="49" fontId="146" fillId="0" borderId="65" xfId="0" applyNumberFormat="1" applyFont="1" applyFill="1" applyBorder="1" applyAlignment="1">
      <alignment horizontal="left" vertical="center"/>
    </xf>
    <xf numFmtId="49" fontId="66" fillId="0" borderId="61" xfId="0" applyNumberFormat="1" applyFont="1" applyFill="1" applyBorder="1" applyAlignment="1">
      <alignment horizontal="left" vertical="center"/>
    </xf>
    <xf numFmtId="49" fontId="66" fillId="0" borderId="50" xfId="0" applyNumberFormat="1" applyFont="1" applyFill="1" applyBorder="1" applyAlignment="1">
      <alignment horizontal="left" vertical="center"/>
    </xf>
    <xf numFmtId="49" fontId="66" fillId="0" borderId="65" xfId="0" applyNumberFormat="1" applyFont="1" applyFill="1" applyBorder="1" applyAlignment="1">
      <alignment horizontal="left" vertical="center"/>
    </xf>
    <xf numFmtId="0" fontId="64" fillId="28" borderId="61" xfId="0" applyFont="1" applyFill="1" applyBorder="1" applyAlignment="1">
      <alignment horizontal="center" vertical="center"/>
    </xf>
    <xf numFmtId="0" fontId="64" fillId="28" borderId="50" xfId="0" applyFont="1" applyFill="1" applyBorder="1" applyAlignment="1">
      <alignment horizontal="center" vertical="center"/>
    </xf>
    <xf numFmtId="0" fontId="64" fillId="28" borderId="65" xfId="0" applyFont="1" applyFill="1" applyBorder="1" applyAlignment="1">
      <alignment horizontal="center" vertical="center"/>
    </xf>
    <xf numFmtId="169" fontId="54" fillId="0" borderId="63" xfId="0" applyNumberFormat="1" applyFont="1" applyBorder="1" applyAlignment="1">
      <alignment horizontal="left" vertical="center"/>
    </xf>
    <xf numFmtId="169" fontId="54" fillId="0" borderId="73" xfId="0" applyNumberFormat="1" applyFont="1" applyBorder="1" applyAlignment="1">
      <alignment horizontal="left" vertical="center"/>
    </xf>
    <xf numFmtId="169" fontId="54" fillId="0" borderId="71" xfId="0" applyNumberFormat="1" applyFont="1" applyBorder="1" applyAlignment="1">
      <alignment horizontal="left" vertical="center"/>
    </xf>
    <xf numFmtId="176" fontId="54" fillId="0" borderId="71" xfId="0" applyNumberFormat="1" applyFont="1" applyBorder="1" applyAlignment="1">
      <alignment horizontal="left" vertical="center"/>
    </xf>
    <xf numFmtId="0" fontId="54" fillId="0" borderId="8" xfId="0" applyFont="1" applyBorder="1" applyAlignment="1">
      <alignment horizontal="left" vertical="center"/>
    </xf>
    <xf numFmtId="0" fontId="54" fillId="0" borderId="72" xfId="0" applyFont="1" applyBorder="1" applyAlignment="1">
      <alignment horizontal="left" vertical="center"/>
    </xf>
    <xf numFmtId="49" fontId="60" fillId="0" borderId="66" xfId="0" applyNumberFormat="1" applyFont="1" applyBorder="1" applyAlignment="1">
      <alignment horizontal="center" vertical="center"/>
    </xf>
    <xf numFmtId="49" fontId="60" fillId="0" borderId="67" xfId="0" applyNumberFormat="1" applyFont="1" applyBorder="1" applyAlignment="1">
      <alignment horizontal="center" vertical="center"/>
    </xf>
    <xf numFmtId="49" fontId="60" fillId="0" borderId="68" xfId="0" applyNumberFormat="1" applyFont="1" applyBorder="1" applyAlignment="1">
      <alignment horizontal="center" vertical="center"/>
    </xf>
    <xf numFmtId="177" fontId="54" fillId="0" borderId="76" xfId="0" applyNumberFormat="1" applyFont="1" applyBorder="1" applyAlignment="1">
      <alignment vertical="center"/>
    </xf>
    <xf numFmtId="177" fontId="54" fillId="0" borderId="63" xfId="0" applyNumberFormat="1" applyFont="1" applyBorder="1" applyAlignment="1">
      <alignment vertical="center"/>
    </xf>
    <xf numFmtId="177" fontId="54" fillId="0" borderId="69" xfId="0" applyNumberFormat="1" applyFont="1" applyBorder="1" applyAlignment="1">
      <alignment vertical="center"/>
    </xf>
    <xf numFmtId="177" fontId="54" fillId="0" borderId="0" xfId="0" applyNumberFormat="1" applyFont="1" applyBorder="1" applyAlignment="1">
      <alignment vertical="center"/>
    </xf>
    <xf numFmtId="177" fontId="54" fillId="0" borderId="70" xfId="0" applyNumberFormat="1" applyFont="1" applyBorder="1" applyAlignment="1">
      <alignment vertical="center"/>
    </xf>
    <xf numFmtId="177" fontId="54" fillId="0" borderId="8" xfId="0" applyNumberFormat="1" applyFont="1" applyBorder="1" applyAlignment="1">
      <alignment vertical="center"/>
    </xf>
    <xf numFmtId="0" fontId="15" fillId="0" borderId="102" xfId="0" applyNumberFormat="1" applyFont="1" applyFill="1" applyBorder="1" applyAlignment="1">
      <alignment horizontal="center" vertical="center"/>
    </xf>
    <xf numFmtId="0" fontId="15" fillId="0" borderId="30" xfId="0" applyNumberFormat="1" applyFont="1" applyFill="1" applyBorder="1" applyAlignment="1">
      <alignment horizontal="center" vertical="center"/>
    </xf>
    <xf numFmtId="0" fontId="64" fillId="28" borderId="116" xfId="0" applyFont="1" applyFill="1" applyBorder="1" applyAlignment="1">
      <alignment horizontal="center" vertical="center"/>
    </xf>
    <xf numFmtId="0" fontId="64" fillId="28" borderId="75" xfId="0" applyFont="1" applyFill="1" applyBorder="1" applyAlignment="1">
      <alignment horizontal="center" vertical="center"/>
    </xf>
    <xf numFmtId="0" fontId="64" fillId="28" borderId="83" xfId="0" applyFont="1" applyFill="1" applyBorder="1" applyAlignment="1">
      <alignment horizontal="center" vertical="center"/>
    </xf>
    <xf numFmtId="0" fontId="64" fillId="28" borderId="85" xfId="0" applyFont="1" applyFill="1" applyBorder="1" applyAlignment="1">
      <alignment horizontal="center" vertical="center"/>
    </xf>
    <xf numFmtId="49" fontId="15" fillId="26" borderId="61" xfId="0" applyNumberFormat="1" applyFont="1" applyFill="1" applyBorder="1" applyAlignment="1">
      <alignment horizontal="center" vertical="center"/>
    </xf>
    <xf numFmtId="49" fontId="15" fillId="26" borderId="50" xfId="0" applyNumberFormat="1" applyFont="1" applyFill="1" applyBorder="1" applyAlignment="1">
      <alignment horizontal="center" vertical="center"/>
    </xf>
    <xf numFmtId="49" fontId="15" fillId="26" borderId="65" xfId="0" applyNumberFormat="1" applyFont="1" applyFill="1" applyBorder="1" applyAlignment="1">
      <alignment horizontal="center" vertical="center"/>
    </xf>
    <xf numFmtId="49" fontId="15" fillId="28" borderId="109" xfId="0" applyNumberFormat="1" applyFont="1" applyFill="1" applyBorder="1" applyAlignment="1">
      <alignment horizontal="center" vertical="center"/>
    </xf>
    <xf numFmtId="49" fontId="15" fillId="28" borderId="50" xfId="0" applyNumberFormat="1" applyFont="1" applyFill="1" applyBorder="1" applyAlignment="1">
      <alignment horizontal="center" vertical="center"/>
    </xf>
    <xf numFmtId="49" fontId="15" fillId="28" borderId="65" xfId="0" applyNumberFormat="1" applyFont="1" applyFill="1" applyBorder="1" applyAlignment="1">
      <alignment horizontal="center" vertical="center"/>
    </xf>
    <xf numFmtId="49" fontId="15" fillId="0" borderId="14" xfId="0" applyNumberFormat="1" applyFont="1" applyFill="1" applyBorder="1" applyAlignment="1">
      <alignment horizontal="left" vertical="center"/>
    </xf>
    <xf numFmtId="49" fontId="15" fillId="0" borderId="91" xfId="0" applyNumberFormat="1" applyFont="1" applyFill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5" fillId="0" borderId="61" xfId="0" applyNumberFormat="1" applyFont="1" applyFill="1" applyBorder="1" applyAlignment="1">
      <alignment horizontal="center" vertical="center"/>
    </xf>
    <xf numFmtId="49" fontId="15" fillId="0" borderId="65" xfId="0" applyNumberFormat="1" applyFont="1" applyFill="1" applyBorder="1" applyAlignment="1">
      <alignment horizontal="center" vertical="center"/>
    </xf>
    <xf numFmtId="49" fontId="15" fillId="0" borderId="38" xfId="0" applyNumberFormat="1" applyFont="1" applyFill="1" applyBorder="1" applyAlignment="1">
      <alignment horizontal="left" vertical="center"/>
    </xf>
    <xf numFmtId="49" fontId="15" fillId="0" borderId="93" xfId="0" applyNumberFormat="1" applyFont="1" applyFill="1" applyBorder="1" applyAlignment="1">
      <alignment horizontal="left" vertical="center"/>
    </xf>
    <xf numFmtId="49" fontId="15" fillId="0" borderId="56" xfId="0" applyNumberFormat="1" applyFont="1" applyFill="1" applyBorder="1" applyAlignment="1">
      <alignment horizontal="left" vertical="center"/>
    </xf>
    <xf numFmtId="49" fontId="15" fillId="26" borderId="61" xfId="0" applyNumberFormat="1" applyFont="1" applyFill="1" applyBorder="1" applyAlignment="1">
      <alignment vertical="center"/>
    </xf>
    <xf numFmtId="49" fontId="15" fillId="26" borderId="50" xfId="0" applyNumberFormat="1" applyFont="1" applyFill="1" applyBorder="1" applyAlignment="1">
      <alignment vertical="center"/>
    </xf>
    <xf numFmtId="49" fontId="15" fillId="26" borderId="65" xfId="0" applyNumberFormat="1" applyFont="1" applyFill="1" applyBorder="1" applyAlignment="1">
      <alignment vertical="center"/>
    </xf>
    <xf numFmtId="49" fontId="15" fillId="28" borderId="6" xfId="0" applyNumberFormat="1" applyFont="1" applyFill="1" applyBorder="1" applyAlignment="1">
      <alignment horizontal="center" vertical="center"/>
    </xf>
    <xf numFmtId="0" fontId="60" fillId="0" borderId="76" xfId="0" applyFont="1" applyBorder="1" applyAlignment="1">
      <alignment horizontal="center" wrapText="1"/>
    </xf>
    <xf numFmtId="0" fontId="60" fillId="0" borderId="63" xfId="0" applyFont="1" applyBorder="1" applyAlignment="1">
      <alignment horizontal="center" wrapText="1"/>
    </xf>
    <xf numFmtId="0" fontId="60" fillId="0" borderId="73" xfId="0" applyFont="1" applyBorder="1" applyAlignment="1">
      <alignment horizontal="center" wrapText="1"/>
    </xf>
    <xf numFmtId="0" fontId="60" fillId="0" borderId="69" xfId="0" applyFont="1" applyBorder="1" applyAlignment="1">
      <alignment horizontal="center" wrapText="1"/>
    </xf>
    <xf numFmtId="0" fontId="60" fillId="0" borderId="0" xfId="0" applyFont="1" applyBorder="1" applyAlignment="1">
      <alignment horizontal="center" wrapText="1"/>
    </xf>
    <xf numFmtId="0" fontId="60" fillId="0" borderId="71" xfId="0" applyFont="1" applyBorder="1" applyAlignment="1">
      <alignment horizontal="center" wrapText="1"/>
    </xf>
    <xf numFmtId="0" fontId="60" fillId="0" borderId="70" xfId="0" applyFont="1" applyBorder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60" fillId="0" borderId="72" xfId="0" applyFont="1" applyBorder="1" applyAlignment="1">
      <alignment horizontal="center" wrapText="1"/>
    </xf>
    <xf numFmtId="49" fontId="60" fillId="29" borderId="66" xfId="0" applyNumberFormat="1" applyFont="1" applyFill="1" applyBorder="1" applyAlignment="1">
      <alignment horizontal="center" vertical="center"/>
    </xf>
    <xf numFmtId="49" fontId="60" fillId="29" borderId="67" xfId="0" applyNumberFormat="1" applyFont="1" applyFill="1" applyBorder="1" applyAlignment="1">
      <alignment horizontal="center" vertical="center"/>
    </xf>
    <xf numFmtId="49" fontId="60" fillId="29" borderId="68" xfId="0" applyNumberFormat="1" applyFont="1" applyFill="1" applyBorder="1" applyAlignment="1">
      <alignment horizontal="center" vertical="center"/>
    </xf>
    <xf numFmtId="49" fontId="15" fillId="28" borderId="61" xfId="0" applyNumberFormat="1" applyFont="1" applyFill="1" applyBorder="1" applyAlignment="1">
      <alignment horizontal="center" vertical="center"/>
    </xf>
    <xf numFmtId="49" fontId="62" fillId="0" borderId="0" xfId="0" applyNumberFormat="1" applyFont="1" applyFill="1" applyBorder="1" applyAlignment="1">
      <alignment horizontal="left" vertical="center"/>
    </xf>
    <xf numFmtId="0" fontId="15" fillId="28" borderId="6" xfId="0" applyFont="1" applyFill="1" applyBorder="1" applyAlignment="1">
      <alignment horizontal="center" vertical="center"/>
    </xf>
    <xf numFmtId="178" fontId="61" fillId="0" borderId="0" xfId="0" applyNumberFormat="1" applyFont="1" applyBorder="1" applyAlignment="1">
      <alignment horizontal="center" vertical="center"/>
    </xf>
    <xf numFmtId="178" fontId="61" fillId="0" borderId="71" xfId="0" applyNumberFormat="1" applyFont="1" applyBorder="1" applyAlignment="1">
      <alignment horizontal="center" vertical="center"/>
    </xf>
    <xf numFmtId="178" fontId="61" fillId="0" borderId="8" xfId="0" applyNumberFormat="1" applyFont="1" applyBorder="1" applyAlignment="1">
      <alignment horizontal="center" vertical="center"/>
    </xf>
    <xf numFmtId="178" fontId="61" fillId="0" borderId="72" xfId="0" applyNumberFormat="1" applyFont="1" applyBorder="1" applyAlignment="1">
      <alignment horizontal="center" vertical="center"/>
    </xf>
    <xf numFmtId="49" fontId="60" fillId="0" borderId="66" xfId="0" applyNumberFormat="1" applyFont="1" applyFill="1" applyBorder="1" applyAlignment="1">
      <alignment horizontal="center" vertical="center"/>
    </xf>
    <xf numFmtId="49" fontId="60" fillId="0" borderId="67" xfId="0" applyNumberFormat="1" applyFont="1" applyFill="1" applyBorder="1" applyAlignment="1">
      <alignment horizontal="center" vertical="center"/>
    </xf>
    <xf numFmtId="49" fontId="60" fillId="0" borderId="68" xfId="0" applyNumberFormat="1" applyFont="1" applyFill="1" applyBorder="1" applyAlignment="1">
      <alignment horizontal="center" vertical="center"/>
    </xf>
    <xf numFmtId="49" fontId="15" fillId="28" borderId="115" xfId="0" applyNumberFormat="1" applyFont="1" applyFill="1" applyBorder="1" applyAlignment="1">
      <alignment horizontal="center" vertical="center"/>
    </xf>
    <xf numFmtId="49" fontId="15" fillId="28" borderId="110" xfId="0" applyNumberFormat="1" applyFont="1" applyFill="1" applyBorder="1" applyAlignment="1">
      <alignment horizontal="center" vertical="center"/>
    </xf>
    <xf numFmtId="49" fontId="15" fillId="28" borderId="111" xfId="0" applyNumberFormat="1" applyFont="1" applyFill="1" applyBorder="1" applyAlignment="1">
      <alignment horizontal="center" vertical="center"/>
    </xf>
    <xf numFmtId="49" fontId="15" fillId="28" borderId="85" xfId="0" applyNumberFormat="1" applyFont="1" applyFill="1" applyBorder="1" applyAlignment="1">
      <alignment horizontal="center" vertical="center"/>
    </xf>
    <xf numFmtId="49" fontId="15" fillId="28" borderId="39" xfId="0" applyNumberFormat="1" applyFont="1" applyFill="1" applyBorder="1" applyAlignment="1">
      <alignment horizontal="center" vertical="center"/>
    </xf>
    <xf numFmtId="49" fontId="15" fillId="28" borderId="107" xfId="0" applyNumberFormat="1" applyFont="1" applyFill="1" applyBorder="1" applyAlignment="1">
      <alignment horizontal="center" vertical="center"/>
    </xf>
    <xf numFmtId="169" fontId="59" fillId="0" borderId="76" xfId="0" applyNumberFormat="1" applyFont="1" applyBorder="1" applyAlignment="1">
      <alignment horizontal="center" vertical="center"/>
    </xf>
    <xf numFmtId="169" fontId="59" fillId="0" borderId="63" xfId="0" applyNumberFormat="1" applyFont="1" applyBorder="1" applyAlignment="1">
      <alignment horizontal="center" vertical="center"/>
    </xf>
    <xf numFmtId="169" fontId="59" fillId="0" borderId="73" xfId="0" applyNumberFormat="1" applyFont="1" applyBorder="1" applyAlignment="1">
      <alignment horizontal="center" vertical="center"/>
    </xf>
    <xf numFmtId="169" fontId="59" fillId="0" borderId="70" xfId="0" applyNumberFormat="1" applyFont="1" applyBorder="1" applyAlignment="1">
      <alignment horizontal="center" vertical="center"/>
    </xf>
    <xf numFmtId="169" fontId="59" fillId="0" borderId="8" xfId="0" applyNumberFormat="1" applyFont="1" applyBorder="1" applyAlignment="1">
      <alignment horizontal="center" vertical="center"/>
    </xf>
    <xf numFmtId="169" fontId="59" fillId="0" borderId="72" xfId="0" applyNumberFormat="1" applyFont="1" applyBorder="1" applyAlignment="1">
      <alignment horizontal="center" vertical="center"/>
    </xf>
    <xf numFmtId="178" fontId="61" fillId="0" borderId="69" xfId="0" applyNumberFormat="1" applyFont="1" applyBorder="1" applyAlignment="1">
      <alignment horizontal="center" vertical="center"/>
    </xf>
    <xf numFmtId="178" fontId="61" fillId="0" borderId="70" xfId="0" applyNumberFormat="1" applyFont="1" applyBorder="1" applyAlignment="1">
      <alignment horizontal="center" vertical="center"/>
    </xf>
    <xf numFmtId="177" fontId="60" fillId="0" borderId="66" xfId="0" applyNumberFormat="1" applyFont="1" applyBorder="1" applyAlignment="1">
      <alignment horizontal="center"/>
    </xf>
    <xf numFmtId="177" fontId="60" fillId="0" borderId="67" xfId="0" applyNumberFormat="1" applyFont="1" applyBorder="1" applyAlignment="1">
      <alignment horizontal="center"/>
    </xf>
    <xf numFmtId="177" fontId="60" fillId="0" borderId="68" xfId="0" applyNumberFormat="1" applyFont="1" applyBorder="1" applyAlignment="1">
      <alignment horizontal="center"/>
    </xf>
    <xf numFmtId="0" fontId="64" fillId="28" borderId="86" xfId="0" applyFont="1" applyFill="1" applyBorder="1" applyAlignment="1">
      <alignment horizontal="center" vertical="center"/>
    </xf>
    <xf numFmtId="179" fontId="15" fillId="26" borderId="61" xfId="0" applyNumberFormat="1" applyFont="1" applyFill="1" applyBorder="1" applyAlignment="1">
      <alignment horizontal="center" vertical="center"/>
    </xf>
    <xf numFmtId="179" fontId="15" fillId="26" borderId="65" xfId="0" applyNumberFormat="1" applyFont="1" applyFill="1" applyBorder="1" applyAlignment="1">
      <alignment horizontal="center" vertical="center"/>
    </xf>
    <xf numFmtId="3" fontId="15" fillId="26" borderId="61" xfId="0" applyNumberFormat="1" applyFont="1" applyFill="1" applyBorder="1" applyAlignment="1">
      <alignment horizontal="center" vertical="center"/>
    </xf>
    <xf numFmtId="3" fontId="15" fillId="26" borderId="65" xfId="0" applyNumberFormat="1" applyFont="1" applyFill="1" applyBorder="1" applyAlignment="1">
      <alignment horizontal="center" vertical="center"/>
    </xf>
    <xf numFmtId="0" fontId="15" fillId="0" borderId="16" xfId="0" applyNumberFormat="1" applyFont="1" applyFill="1" applyBorder="1" applyAlignment="1">
      <alignment horizontal="center" vertical="center"/>
    </xf>
    <xf numFmtId="0" fontId="15" fillId="0" borderId="103" xfId="0" applyNumberFormat="1" applyFont="1" applyFill="1" applyBorder="1" applyAlignment="1">
      <alignment horizontal="center" vertical="center"/>
    </xf>
    <xf numFmtId="0" fontId="64" fillId="28" borderId="115" xfId="0" applyFont="1" applyFill="1" applyBorder="1" applyAlignment="1">
      <alignment horizontal="center" vertical="center"/>
    </xf>
    <xf numFmtId="0" fontId="64" fillId="28" borderId="148" xfId="0" applyFont="1" applyFill="1" applyBorder="1" applyAlignment="1">
      <alignment horizontal="center" vertical="center"/>
    </xf>
    <xf numFmtId="0" fontId="64" fillId="28" borderId="147" xfId="0" applyFont="1" applyFill="1" applyBorder="1" applyAlignment="1">
      <alignment horizontal="center" vertical="center"/>
    </xf>
    <xf numFmtId="0" fontId="64" fillId="28" borderId="39" xfId="0" applyFont="1" applyFill="1" applyBorder="1" applyAlignment="1">
      <alignment horizontal="center" vertical="center"/>
    </xf>
    <xf numFmtId="0" fontId="64" fillId="28" borderId="107" xfId="0" applyFont="1" applyFill="1" applyBorder="1" applyAlignment="1">
      <alignment horizontal="center" vertical="center"/>
    </xf>
    <xf numFmtId="3" fontId="15" fillId="26" borderId="50" xfId="0" applyNumberFormat="1" applyFont="1" applyFill="1" applyBorder="1" applyAlignment="1">
      <alignment horizontal="center" vertical="center"/>
    </xf>
    <xf numFmtId="3" fontId="15" fillId="0" borderId="61" xfId="0" applyNumberFormat="1" applyFont="1" applyFill="1" applyBorder="1" applyAlignment="1">
      <alignment horizontal="center" vertical="center"/>
    </xf>
    <xf numFmtId="3" fontId="15" fillId="0" borderId="50" xfId="0" applyNumberFormat="1" applyFont="1" applyFill="1" applyBorder="1" applyAlignment="1">
      <alignment horizontal="center" vertical="center"/>
    </xf>
    <xf numFmtId="3" fontId="15" fillId="0" borderId="65" xfId="0" applyNumberFormat="1" applyFont="1" applyFill="1" applyBorder="1" applyAlignment="1">
      <alignment horizontal="center" vertical="center"/>
    </xf>
    <xf numFmtId="181" fontId="15" fillId="0" borderId="61" xfId="0" applyNumberFormat="1" applyFont="1" applyFill="1" applyBorder="1" applyAlignment="1">
      <alignment horizontal="center" vertical="center"/>
    </xf>
    <xf numFmtId="181" fontId="15" fillId="0" borderId="50" xfId="0" applyNumberFormat="1" applyFont="1" applyFill="1" applyBorder="1" applyAlignment="1">
      <alignment horizontal="center" vertical="center"/>
    </xf>
    <xf numFmtId="181" fontId="15" fillId="0" borderId="65" xfId="0" applyNumberFormat="1" applyFont="1" applyFill="1" applyBorder="1" applyAlignment="1">
      <alignment horizontal="center" vertical="center"/>
    </xf>
    <xf numFmtId="181" fontId="72" fillId="0" borderId="61" xfId="0" applyNumberFormat="1" applyFont="1" applyFill="1" applyBorder="1" applyAlignment="1">
      <alignment horizontal="center" vertical="center" wrapText="1"/>
    </xf>
    <xf numFmtId="181" fontId="72" fillId="0" borderId="50" xfId="0" applyNumberFormat="1" applyFont="1" applyFill="1" applyBorder="1" applyAlignment="1">
      <alignment horizontal="center" vertical="center" wrapText="1"/>
    </xf>
    <xf numFmtId="181" fontId="72" fillId="0" borderId="65" xfId="0" applyNumberFormat="1" applyFont="1" applyFill="1" applyBorder="1" applyAlignment="1">
      <alignment horizontal="center" vertical="center" wrapText="1"/>
    </xf>
    <xf numFmtId="4" fontId="15" fillId="0" borderId="61" xfId="0" applyNumberFormat="1" applyFont="1" applyFill="1" applyBorder="1" applyAlignment="1">
      <alignment horizontal="center" vertical="center"/>
    </xf>
    <xf numFmtId="4" fontId="15" fillId="0" borderId="50" xfId="0" applyNumberFormat="1" applyFont="1" applyFill="1" applyBorder="1" applyAlignment="1">
      <alignment horizontal="center" vertical="center"/>
    </xf>
    <xf numFmtId="4" fontId="15" fillId="0" borderId="65" xfId="0" applyNumberFormat="1" applyFont="1" applyFill="1" applyBorder="1" applyAlignment="1">
      <alignment horizontal="center" vertical="center"/>
    </xf>
    <xf numFmtId="181" fontId="64" fillId="26" borderId="61" xfId="0" applyNumberFormat="1" applyFont="1" applyFill="1" applyBorder="1" applyAlignment="1">
      <alignment horizontal="center" vertical="center"/>
    </xf>
    <xf numFmtId="181" fontId="64" fillId="26" borderId="50" xfId="0" applyNumberFormat="1" applyFont="1" applyFill="1" applyBorder="1" applyAlignment="1">
      <alignment horizontal="center" vertical="center"/>
    </xf>
    <xf numFmtId="181" fontId="64" fillId="26" borderId="65" xfId="0" applyNumberFormat="1" applyFont="1" applyFill="1" applyBorder="1" applyAlignment="1">
      <alignment horizontal="center" vertical="center"/>
    </xf>
    <xf numFmtId="183" fontId="64" fillId="26" borderId="61" xfId="0" applyNumberFormat="1" applyFont="1" applyFill="1" applyBorder="1" applyAlignment="1">
      <alignment horizontal="center" vertical="center"/>
    </xf>
    <xf numFmtId="183" fontId="64" fillId="26" borderId="50" xfId="0" applyNumberFormat="1" applyFont="1" applyFill="1" applyBorder="1" applyAlignment="1">
      <alignment horizontal="center" vertical="center"/>
    </xf>
    <xf numFmtId="183" fontId="64" fillId="26" borderId="65" xfId="0" applyNumberFormat="1" applyFont="1" applyFill="1" applyBorder="1" applyAlignment="1">
      <alignment horizontal="center" vertical="center"/>
    </xf>
    <xf numFmtId="3" fontId="64" fillId="26" borderId="61" xfId="0" applyNumberFormat="1" applyFont="1" applyFill="1" applyBorder="1" applyAlignment="1">
      <alignment horizontal="center" vertical="center"/>
    </xf>
    <xf numFmtId="3" fontId="64" fillId="26" borderId="50" xfId="0" applyNumberFormat="1" applyFont="1" applyFill="1" applyBorder="1" applyAlignment="1">
      <alignment horizontal="center" vertical="center"/>
    </xf>
    <xf numFmtId="3" fontId="64" fillId="26" borderId="65" xfId="0" applyNumberFormat="1" applyFont="1" applyFill="1" applyBorder="1" applyAlignment="1">
      <alignment horizontal="center" vertical="center"/>
    </xf>
    <xf numFmtId="179" fontId="15" fillId="26" borderId="50" xfId="0" applyNumberFormat="1" applyFont="1" applyFill="1" applyBorder="1" applyAlignment="1">
      <alignment horizontal="center" vertical="center"/>
    </xf>
    <xf numFmtId="3" fontId="72" fillId="0" borderId="61" xfId="0" applyNumberFormat="1" applyFont="1" applyFill="1" applyBorder="1" applyAlignment="1">
      <alignment horizontal="center" vertical="center" wrapText="1"/>
    </xf>
    <xf numFmtId="3" fontId="72" fillId="0" borderId="50" xfId="0" applyNumberFormat="1" applyFont="1" applyFill="1" applyBorder="1" applyAlignment="1">
      <alignment horizontal="center" vertical="center" wrapText="1"/>
    </xf>
    <xf numFmtId="3" fontId="72" fillId="0" borderId="65" xfId="0" applyNumberFormat="1" applyFont="1" applyFill="1" applyBorder="1" applyAlignment="1">
      <alignment horizontal="center" vertical="center" wrapText="1"/>
    </xf>
    <xf numFmtId="0" fontId="55" fillId="0" borderId="8" xfId="0" applyFont="1" applyFill="1" applyBorder="1" applyAlignment="1">
      <alignment vertical="center"/>
    </xf>
    <xf numFmtId="0" fontId="55" fillId="0" borderId="8" xfId="0" applyFont="1" applyFill="1" applyBorder="1" applyAlignment="1">
      <alignment horizontal="center" vertical="center"/>
    </xf>
    <xf numFmtId="49" fontId="15" fillId="0" borderId="115" xfId="0" applyNumberFormat="1" applyFont="1" applyFill="1" applyBorder="1" applyAlignment="1">
      <alignment horizontal="center" vertical="center"/>
    </xf>
    <xf numFmtId="49" fontId="15" fillId="0" borderId="147" xfId="0" applyNumberFormat="1" applyFont="1" applyFill="1" applyBorder="1" applyAlignment="1">
      <alignment horizontal="center" vertical="center"/>
    </xf>
    <xf numFmtId="49" fontId="15" fillId="0" borderId="37" xfId="0" applyNumberFormat="1" applyFont="1" applyFill="1" applyBorder="1" applyAlignment="1">
      <alignment horizontal="center" vertical="center"/>
    </xf>
    <xf numFmtId="49" fontId="15" fillId="0" borderId="84" xfId="0" applyNumberFormat="1" applyFont="1" applyFill="1" applyBorder="1" applyAlignment="1">
      <alignment horizontal="center" vertical="center"/>
    </xf>
    <xf numFmtId="49" fontId="15" fillId="0" borderId="85" xfId="0" applyNumberFormat="1" applyFont="1" applyFill="1" applyBorder="1" applyAlignment="1">
      <alignment horizontal="center" vertical="center"/>
    </xf>
    <xf numFmtId="49" fontId="15" fillId="0" borderId="107" xfId="0" applyNumberFormat="1" applyFont="1" applyFill="1" applyBorder="1" applyAlignment="1">
      <alignment horizontal="center" vertical="center"/>
    </xf>
    <xf numFmtId="49" fontId="148" fillId="31" borderId="61" xfId="0" applyNumberFormat="1" applyFont="1" applyFill="1" applyBorder="1" applyAlignment="1">
      <alignment horizontal="center" vertical="center"/>
    </xf>
    <xf numFmtId="49" fontId="148" fillId="31" borderId="65" xfId="0" applyNumberFormat="1" applyFont="1" applyFill="1" applyBorder="1" applyAlignment="1">
      <alignment horizontal="center" vertical="center"/>
    </xf>
    <xf numFmtId="0" fontId="66" fillId="0" borderId="61" xfId="0" applyFont="1" applyBorder="1" applyAlignment="1">
      <alignment horizontal="left" vertical="center"/>
    </xf>
    <xf numFmtId="0" fontId="66" fillId="0" borderId="50" xfId="0" applyFont="1" applyBorder="1" applyAlignment="1">
      <alignment horizontal="left" vertical="center"/>
    </xf>
    <xf numFmtId="0" fontId="66" fillId="0" borderId="65" xfId="0" applyFont="1" applyBorder="1" applyAlignment="1">
      <alignment horizontal="left" vertical="center"/>
    </xf>
    <xf numFmtId="0" fontId="67" fillId="25" borderId="92" xfId="0" applyFont="1" applyFill="1" applyBorder="1" applyAlignment="1">
      <alignment horizontal="center" vertical="center"/>
    </xf>
    <xf numFmtId="0" fontId="67" fillId="25" borderId="93" xfId="0" applyFont="1" applyFill="1" applyBorder="1" applyAlignment="1">
      <alignment horizontal="center" vertical="center"/>
    </xf>
    <xf numFmtId="0" fontId="68" fillId="0" borderId="87" xfId="0" applyFont="1" applyBorder="1" applyAlignment="1">
      <alignment horizontal="center" vertical="center"/>
    </xf>
    <xf numFmtId="0" fontId="68" fillId="0" borderId="88" xfId="0" applyFont="1" applyBorder="1" applyAlignment="1">
      <alignment horizontal="center" vertical="center"/>
    </xf>
    <xf numFmtId="0" fontId="68" fillId="0" borderId="89" xfId="0" applyFont="1" applyBorder="1" applyAlignment="1">
      <alignment horizontal="center" vertical="center" wrapText="1"/>
    </xf>
    <xf numFmtId="0" fontId="68" fillId="0" borderId="90" xfId="0" applyFont="1" applyBorder="1" applyAlignment="1">
      <alignment horizontal="center" vertical="center" wrapText="1"/>
    </xf>
    <xf numFmtId="0" fontId="68" fillId="0" borderId="140" xfId="0" applyFont="1" applyBorder="1" applyAlignment="1">
      <alignment horizontal="center" vertical="center"/>
    </xf>
    <xf numFmtId="0" fontId="68" fillId="0" borderId="51" xfId="0" applyFont="1" applyBorder="1" applyAlignment="1">
      <alignment horizontal="center" vertical="center"/>
    </xf>
    <xf numFmtId="0" fontId="68" fillId="0" borderId="139" xfId="0" applyFont="1" applyBorder="1" applyAlignment="1">
      <alignment horizontal="center" vertical="center" wrapText="1"/>
    </xf>
    <xf numFmtId="0" fontId="68" fillId="0" borderId="94" xfId="0" applyFont="1" applyBorder="1" applyAlignment="1">
      <alignment horizontal="center" vertical="center" wrapText="1"/>
    </xf>
    <xf numFmtId="0" fontId="68" fillId="0" borderId="86" xfId="0" applyFont="1" applyBorder="1" applyAlignment="1">
      <alignment horizontal="center" vertical="center"/>
    </xf>
    <xf numFmtId="0" fontId="68" fillId="0" borderId="101" xfId="0" applyFont="1" applyBorder="1" applyAlignment="1">
      <alignment horizontal="center" vertical="center"/>
    </xf>
    <xf numFmtId="0" fontId="67" fillId="25" borderId="57" xfId="0" applyFont="1" applyFill="1" applyBorder="1" applyAlignment="1">
      <alignment horizontal="center" vertical="center"/>
    </xf>
    <xf numFmtId="0" fontId="67" fillId="25" borderId="91" xfId="0" applyFont="1" applyFill="1" applyBorder="1" applyAlignment="1">
      <alignment horizontal="center" vertical="center"/>
    </xf>
    <xf numFmtId="0" fontId="68" fillId="0" borderId="164" xfId="0" applyFont="1" applyBorder="1" applyAlignment="1">
      <alignment horizontal="center" vertical="center" wrapText="1"/>
    </xf>
    <xf numFmtId="0" fontId="68" fillId="0" borderId="95" xfId="0" applyFont="1" applyBorder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67" fillId="0" borderId="20" xfId="0" applyFont="1" applyFill="1" applyBorder="1" applyAlignment="1">
      <alignment horizontal="center" vertical="center"/>
    </xf>
    <xf numFmtId="0" fontId="67" fillId="0" borderId="21" xfId="0" applyFont="1" applyFill="1" applyBorder="1" applyAlignment="1">
      <alignment horizontal="center" vertical="center"/>
    </xf>
    <xf numFmtId="0" fontId="67" fillId="0" borderId="23" xfId="0" applyFont="1" applyFill="1" applyBorder="1" applyAlignment="1">
      <alignment horizontal="center" vertical="center"/>
    </xf>
    <xf numFmtId="0" fontId="67" fillId="0" borderId="36" xfId="0" applyFont="1" applyFill="1" applyBorder="1" applyAlignment="1">
      <alignment horizontal="center" vertical="center"/>
    </xf>
    <xf numFmtId="0" fontId="67" fillId="0" borderId="55" xfId="0" applyFont="1" applyFill="1" applyBorder="1" applyAlignment="1">
      <alignment horizontal="center" vertical="center"/>
    </xf>
    <xf numFmtId="0" fontId="67" fillId="0" borderId="53" xfId="0" applyFont="1" applyFill="1" applyBorder="1" applyAlignment="1">
      <alignment horizontal="center" vertical="center"/>
    </xf>
    <xf numFmtId="166" fontId="67" fillId="0" borderId="17" xfId="20" applyNumberFormat="1" applyFont="1" applyBorder="1" applyAlignment="1">
      <alignment horizontal="center" vertical="center"/>
    </xf>
    <xf numFmtId="166" fontId="67" fillId="0" borderId="162" xfId="20" applyNumberFormat="1" applyFont="1" applyBorder="1" applyAlignment="1">
      <alignment horizontal="center" vertical="center"/>
    </xf>
    <xf numFmtId="166" fontId="67" fillId="0" borderId="20" xfId="20" applyNumberFormat="1" applyFont="1" applyFill="1" applyBorder="1" applyAlignment="1">
      <alignment horizontal="center" vertical="center"/>
    </xf>
    <xf numFmtId="166" fontId="67" fillId="0" borderId="22" xfId="20" applyNumberFormat="1" applyFont="1" applyFill="1" applyBorder="1" applyAlignment="1">
      <alignment horizontal="center" vertical="center"/>
    </xf>
    <xf numFmtId="0" fontId="68" fillId="0" borderId="57" xfId="0" applyFont="1" applyBorder="1" applyAlignment="1">
      <alignment horizontal="center" vertical="center"/>
    </xf>
    <xf numFmtId="0" fontId="68" fillId="0" borderId="116" xfId="0" applyFont="1" applyBorder="1" applyAlignment="1">
      <alignment horizontal="center" vertical="center"/>
    </xf>
    <xf numFmtId="0" fontId="68" fillId="0" borderId="75" xfId="0" applyFont="1" applyBorder="1" applyAlignment="1">
      <alignment horizontal="center" vertical="center"/>
    </xf>
    <xf numFmtId="0" fontId="68" fillId="0" borderId="89" xfId="0" applyFont="1" applyBorder="1" applyAlignment="1">
      <alignment horizontal="center" vertical="center"/>
    </xf>
    <xf numFmtId="0" fontId="68" fillId="0" borderId="90" xfId="0" applyFont="1" applyBorder="1" applyAlignment="1">
      <alignment horizontal="center" vertical="center"/>
    </xf>
    <xf numFmtId="0" fontId="68" fillId="0" borderId="163" xfId="0" applyFont="1" applyBorder="1" applyAlignment="1">
      <alignment horizontal="center" vertical="center" wrapText="1"/>
    </xf>
    <xf numFmtId="0" fontId="68" fillId="0" borderId="92" xfId="0" applyFont="1" applyBorder="1" applyAlignment="1">
      <alignment horizontal="center" vertical="center"/>
    </xf>
    <xf numFmtId="0" fontId="68" fillId="0" borderId="117" xfId="0" applyFont="1" applyBorder="1" applyAlignment="1">
      <alignment horizontal="center" vertical="center"/>
    </xf>
    <xf numFmtId="0" fontId="67" fillId="25" borderId="85" xfId="0" applyFont="1" applyFill="1" applyBorder="1" applyAlignment="1">
      <alignment horizontal="center" vertical="center"/>
    </xf>
    <xf numFmtId="0" fontId="67" fillId="25" borderId="39" xfId="0" applyFont="1" applyFill="1" applyBorder="1" applyAlignment="1">
      <alignment horizontal="center" vertical="center"/>
    </xf>
    <xf numFmtId="0" fontId="67" fillId="25" borderId="83" xfId="0" applyFont="1" applyFill="1" applyBorder="1" applyAlignment="1">
      <alignment horizontal="center" vertical="center"/>
    </xf>
    <xf numFmtId="0" fontId="67" fillId="25" borderId="62" xfId="0" applyFont="1" applyFill="1" applyBorder="1" applyAlignment="1">
      <alignment horizontal="center" vertical="center"/>
    </xf>
    <xf numFmtId="0" fontId="67" fillId="25" borderId="96" xfId="0" applyFont="1" applyFill="1" applyBorder="1" applyAlignment="1">
      <alignment horizontal="center" vertical="center"/>
    </xf>
    <xf numFmtId="0" fontId="68" fillId="0" borderId="17" xfId="0" quotePrefix="1" applyNumberFormat="1" applyFont="1" applyFill="1" applyBorder="1" applyAlignment="1">
      <alignment horizontal="center" vertical="center" wrapText="1"/>
    </xf>
    <xf numFmtId="0" fontId="68" fillId="0" borderId="31" xfId="0" quotePrefix="1" applyNumberFormat="1" applyFont="1" applyFill="1" applyBorder="1" applyAlignment="1">
      <alignment horizontal="center" vertical="center" wrapText="1"/>
    </xf>
    <xf numFmtId="0" fontId="68" fillId="0" borderId="86" xfId="0" applyFont="1" applyFill="1" applyBorder="1" applyAlignment="1">
      <alignment horizontal="center" vertical="center"/>
    </xf>
    <xf numFmtId="0" fontId="68" fillId="0" borderId="101" xfId="0" applyFont="1" applyFill="1" applyBorder="1" applyAlignment="1">
      <alignment horizontal="center" vertical="center"/>
    </xf>
    <xf numFmtId="0" fontId="68" fillId="0" borderId="20" xfId="0" applyFont="1" applyFill="1" applyBorder="1" applyAlignment="1">
      <alignment horizontal="center" vertical="center"/>
    </xf>
    <xf numFmtId="0" fontId="68" fillId="0" borderId="25" xfId="0" applyFont="1" applyFill="1" applyBorder="1" applyAlignment="1">
      <alignment horizontal="center" vertical="center"/>
    </xf>
    <xf numFmtId="0" fontId="68" fillId="0" borderId="16" xfId="0" applyFont="1" applyFill="1" applyBorder="1" applyAlignment="1">
      <alignment horizontal="center" vertical="center"/>
    </xf>
    <xf numFmtId="0" fontId="68" fillId="0" borderId="26" xfId="0" quotePrefix="1" applyNumberFormat="1" applyFont="1" applyFill="1" applyBorder="1" applyAlignment="1">
      <alignment horizontal="center" vertical="center" wrapText="1"/>
    </xf>
    <xf numFmtId="0" fontId="68" fillId="0" borderId="116" xfId="0" applyFont="1" applyFill="1" applyBorder="1" applyAlignment="1">
      <alignment horizontal="center" vertical="center"/>
    </xf>
    <xf numFmtId="0" fontId="68" fillId="0" borderId="17" xfId="0" quotePrefix="1" applyFont="1" applyBorder="1" applyAlignment="1">
      <alignment horizontal="center" vertical="center" wrapText="1"/>
    </xf>
    <xf numFmtId="0" fontId="68" fillId="0" borderId="104" xfId="0" quotePrefix="1" applyFont="1" applyBorder="1" applyAlignment="1">
      <alignment horizontal="center" vertical="center" wrapText="1"/>
    </xf>
    <xf numFmtId="0" fontId="67" fillId="0" borderId="17" xfId="0" applyFont="1" applyFill="1" applyBorder="1" applyAlignment="1">
      <alignment horizontal="center" vertical="center"/>
    </xf>
    <xf numFmtId="0" fontId="68" fillId="0" borderId="75" xfId="0" applyFont="1" applyFill="1" applyBorder="1" applyAlignment="1">
      <alignment horizontal="center" vertical="center"/>
    </xf>
    <xf numFmtId="0" fontId="68" fillId="0" borderId="98" xfId="0" quotePrefix="1" applyNumberFormat="1" applyFont="1" applyFill="1" applyBorder="1" applyAlignment="1">
      <alignment horizontal="center" vertical="center" wrapText="1"/>
    </xf>
    <xf numFmtId="0" fontId="55" fillId="0" borderId="100" xfId="0" applyFont="1" applyBorder="1" applyAlignment="1">
      <alignment horizontal="center" vertical="center"/>
    </xf>
    <xf numFmtId="0" fontId="55" fillId="0" borderId="99" xfId="0" applyFont="1" applyBorder="1" applyAlignment="1">
      <alignment horizontal="center" vertical="center"/>
    </xf>
    <xf numFmtId="0" fontId="55" fillId="0" borderId="98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21" xfId="0" applyFont="1" applyBorder="1" applyAlignment="1">
      <alignment horizontal="center" vertical="center"/>
    </xf>
    <xf numFmtId="0" fontId="67" fillId="0" borderId="20" xfId="0" applyFont="1" applyBorder="1" applyAlignment="1">
      <alignment horizontal="center" vertical="center"/>
    </xf>
    <xf numFmtId="0" fontId="67" fillId="0" borderId="33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21" xfId="0" applyFont="1" applyBorder="1" applyAlignment="1">
      <alignment horizontal="center" vertical="center" wrapText="1"/>
    </xf>
    <xf numFmtId="0" fontId="67" fillId="0" borderId="34" xfId="0" applyFont="1" applyBorder="1" applyAlignment="1">
      <alignment horizontal="center" vertical="center" wrapText="1"/>
    </xf>
    <xf numFmtId="0" fontId="55" fillId="0" borderId="17" xfId="0" applyFont="1" applyFill="1" applyBorder="1" applyAlignment="1">
      <alignment horizontal="center" vertical="center"/>
    </xf>
    <xf numFmtId="0" fontId="55" fillId="0" borderId="104" xfId="0" applyFont="1" applyFill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5" fillId="0" borderId="31" xfId="0" applyFont="1" applyBorder="1" applyAlignment="1">
      <alignment horizontal="center" vertical="center"/>
    </xf>
    <xf numFmtId="0" fontId="67" fillId="25" borderId="97" xfId="0" applyFont="1" applyFill="1" applyBorder="1" applyAlignment="1">
      <alignment horizontal="center" vertical="center"/>
    </xf>
    <xf numFmtId="0" fontId="68" fillId="0" borderId="86" xfId="0" applyFont="1" applyFill="1" applyBorder="1" applyAlignment="1">
      <alignment horizontal="center" vertical="center" wrapText="1"/>
    </xf>
    <xf numFmtId="0" fontId="68" fillId="0" borderId="101" xfId="0" applyFont="1" applyBorder="1" applyAlignment="1">
      <alignment horizontal="center" vertical="center" wrapText="1"/>
    </xf>
    <xf numFmtId="0" fontId="67" fillId="0" borderId="35" xfId="0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67" fillId="0" borderId="34" xfId="0" applyFont="1" applyFill="1" applyBorder="1" applyAlignment="1">
      <alignment horizontal="center" vertical="center"/>
    </xf>
    <xf numFmtId="0" fontId="68" fillId="0" borderId="98" xfId="0" applyNumberFormat="1" applyFont="1" applyBorder="1" applyAlignment="1">
      <alignment horizontal="center" vertical="center" wrapText="1"/>
    </xf>
    <xf numFmtId="0" fontId="68" fillId="0" borderId="114" xfId="0" applyNumberFormat="1" applyFont="1" applyBorder="1" applyAlignment="1">
      <alignment horizontal="center" vertical="center" wrapText="1"/>
    </xf>
    <xf numFmtId="0" fontId="67" fillId="25" borderId="33" xfId="0" applyFont="1" applyFill="1" applyBorder="1" applyAlignment="1">
      <alignment horizontal="center" vertical="center"/>
    </xf>
    <xf numFmtId="0" fontId="67" fillId="25" borderId="34" xfId="0" applyFont="1" applyFill="1" applyBorder="1" applyAlignment="1">
      <alignment horizontal="center" vertical="center"/>
    </xf>
    <xf numFmtId="0" fontId="68" fillId="0" borderId="30" xfId="0" applyFont="1" applyFill="1" applyBorder="1" applyAlignment="1">
      <alignment horizontal="center" vertical="center"/>
    </xf>
    <xf numFmtId="0" fontId="68" fillId="0" borderId="113" xfId="0" applyFont="1" applyFill="1" applyBorder="1" applyAlignment="1">
      <alignment horizontal="center" vertical="center"/>
    </xf>
    <xf numFmtId="0" fontId="67" fillId="25" borderId="20" xfId="0" applyFont="1" applyFill="1" applyBorder="1" applyAlignment="1">
      <alignment horizontal="center" vertical="center"/>
    </xf>
    <xf numFmtId="0" fontId="67" fillId="25" borderId="21" xfId="0" applyFont="1" applyFill="1" applyBorder="1" applyAlignment="1">
      <alignment horizontal="center" vertical="center"/>
    </xf>
    <xf numFmtId="0" fontId="68" fillId="0" borderId="101" xfId="0" applyFont="1" applyFill="1" applyBorder="1" applyAlignment="1">
      <alignment horizontal="center" vertical="center" wrapText="1"/>
    </xf>
    <xf numFmtId="0" fontId="68" fillId="0" borderId="75" xfId="0" applyFont="1" applyFill="1" applyBorder="1" applyAlignment="1">
      <alignment horizontal="center" vertical="center" wrapText="1"/>
    </xf>
    <xf numFmtId="0" fontId="68" fillId="0" borderId="17" xfId="0" applyNumberFormat="1" applyFont="1" applyBorder="1" applyAlignment="1">
      <alignment horizontal="center" vertical="center" wrapText="1"/>
    </xf>
    <xf numFmtId="0" fontId="68" fillId="0" borderId="104" xfId="0" applyNumberFormat="1" applyFont="1" applyBorder="1" applyAlignment="1">
      <alignment horizontal="center" vertical="center" wrapText="1"/>
    </xf>
    <xf numFmtId="0" fontId="68" fillId="0" borderId="31" xfId="0" applyNumberFormat="1" applyFont="1" applyBorder="1" applyAlignment="1">
      <alignment horizontal="center" vertical="center" wrapText="1"/>
    </xf>
    <xf numFmtId="0" fontId="67" fillId="25" borderId="55" xfId="0" applyFont="1" applyFill="1" applyBorder="1" applyAlignment="1">
      <alignment horizontal="center" vertical="center"/>
    </xf>
    <xf numFmtId="0" fontId="67" fillId="25" borderId="54" xfId="0" applyFont="1" applyFill="1" applyBorder="1" applyAlignment="1">
      <alignment horizontal="center" vertical="center"/>
    </xf>
    <xf numFmtId="0" fontId="68" fillId="0" borderId="102" xfId="0" applyFont="1" applyFill="1" applyBorder="1" applyAlignment="1">
      <alignment horizontal="center" vertical="center"/>
    </xf>
    <xf numFmtId="0" fontId="67" fillId="0" borderId="116" xfId="0" applyFont="1" applyFill="1" applyBorder="1" applyAlignment="1">
      <alignment horizontal="center" vertical="center"/>
    </xf>
    <xf numFmtId="0" fontId="67" fillId="0" borderId="75" xfId="0" applyFont="1" applyFill="1" applyBorder="1" applyAlignment="1">
      <alignment horizontal="center" vertical="center"/>
    </xf>
    <xf numFmtId="0" fontId="67" fillId="0" borderId="102" xfId="0" applyFont="1" applyFill="1" applyBorder="1" applyAlignment="1">
      <alignment horizontal="center" vertical="center"/>
    </xf>
    <xf numFmtId="0" fontId="67" fillId="0" borderId="113" xfId="0" applyFont="1" applyFill="1" applyBorder="1" applyAlignment="1">
      <alignment horizontal="center" vertical="center"/>
    </xf>
    <xf numFmtId="0" fontId="67" fillId="0" borderId="98" xfId="0" applyFont="1" applyFill="1" applyBorder="1" applyAlignment="1">
      <alignment horizontal="center" vertical="center"/>
    </xf>
    <xf numFmtId="0" fontId="67" fillId="0" borderId="104" xfId="0" applyFont="1" applyFill="1" applyBorder="1" applyAlignment="1">
      <alignment horizontal="center" vertical="center"/>
    </xf>
    <xf numFmtId="0" fontId="67" fillId="0" borderId="57" xfId="0" applyFont="1" applyFill="1" applyBorder="1" applyAlignment="1">
      <alignment horizontal="center" vertical="center"/>
    </xf>
    <xf numFmtId="0" fontId="67" fillId="0" borderId="91" xfId="0" applyFont="1" applyFill="1" applyBorder="1" applyAlignment="1">
      <alignment horizontal="center" vertical="center"/>
    </xf>
    <xf numFmtId="0" fontId="67" fillId="0" borderId="19" xfId="0" applyFont="1" applyFill="1" applyBorder="1" applyAlignment="1">
      <alignment horizontal="center" vertical="center"/>
    </xf>
    <xf numFmtId="166" fontId="67" fillId="0" borderId="57" xfId="20" applyNumberFormat="1" applyFont="1" applyFill="1" applyBorder="1" applyAlignment="1">
      <alignment horizontal="center" vertical="center"/>
    </xf>
    <xf numFmtId="166" fontId="67" fillId="0" borderId="19" xfId="20" applyNumberFormat="1" applyFont="1" applyFill="1" applyBorder="1" applyAlignment="1">
      <alignment horizontal="center" vertical="center"/>
    </xf>
    <xf numFmtId="0" fontId="68" fillId="0" borderId="31" xfId="0" quotePrefix="1" applyNumberFormat="1" applyFont="1" applyBorder="1" applyAlignment="1">
      <alignment horizontal="center" vertical="center" wrapText="1"/>
    </xf>
    <xf numFmtId="3" fontId="15" fillId="0" borderId="6" xfId="0" applyNumberFormat="1" applyFont="1" applyBorder="1" applyAlignment="1">
      <alignment horizontal="center" vertical="center"/>
    </xf>
    <xf numFmtId="3" fontId="64" fillId="26" borderId="6" xfId="0" applyNumberFormat="1" applyFont="1" applyFill="1" applyBorder="1" applyAlignment="1">
      <alignment horizontal="center" vertical="center"/>
    </xf>
    <xf numFmtId="186" fontId="15" fillId="26" borderId="61" xfId="0" applyNumberFormat="1" applyFont="1" applyFill="1" applyBorder="1" applyAlignment="1">
      <alignment horizontal="center" vertical="center"/>
    </xf>
    <xf numFmtId="186" fontId="15" fillId="26" borderId="65" xfId="0" applyNumberFormat="1" applyFont="1" applyFill="1" applyBorder="1" applyAlignment="1">
      <alignment horizontal="center" vertical="center"/>
    </xf>
    <xf numFmtId="186" fontId="15" fillId="26" borderId="6" xfId="0" applyNumberFormat="1" applyFont="1" applyFill="1" applyBorder="1" applyAlignment="1">
      <alignment horizontal="center" vertical="center"/>
    </xf>
    <xf numFmtId="4" fontId="64" fillId="26" borderId="61" xfId="0" applyNumberFormat="1" applyFont="1" applyFill="1" applyBorder="1" applyAlignment="1">
      <alignment horizontal="center" vertical="center"/>
    </xf>
    <xf numFmtId="4" fontId="64" fillId="26" borderId="50" xfId="0" applyNumberFormat="1" applyFont="1" applyFill="1" applyBorder="1" applyAlignment="1">
      <alignment horizontal="center" vertical="center"/>
    </xf>
    <xf numFmtId="4" fontId="64" fillId="26" borderId="65" xfId="0" applyNumberFormat="1" applyFont="1" applyFill="1" applyBorder="1" applyAlignment="1">
      <alignment horizontal="center" vertical="center"/>
    </xf>
    <xf numFmtId="185" fontId="64" fillId="26" borderId="61" xfId="0" applyNumberFormat="1" applyFont="1" applyFill="1" applyBorder="1" applyAlignment="1">
      <alignment horizontal="center" vertical="center"/>
    </xf>
    <xf numFmtId="185" fontId="64" fillId="26" borderId="50" xfId="0" applyNumberFormat="1" applyFont="1" applyFill="1" applyBorder="1" applyAlignment="1">
      <alignment horizontal="center" vertical="center"/>
    </xf>
    <xf numFmtId="185" fontId="64" fillId="26" borderId="65" xfId="0" applyNumberFormat="1" applyFont="1" applyFill="1" applyBorder="1" applyAlignment="1">
      <alignment horizontal="center" vertical="center"/>
    </xf>
    <xf numFmtId="0" fontId="64" fillId="28" borderId="110" xfId="0" applyFont="1" applyFill="1" applyBorder="1" applyAlignment="1">
      <alignment horizontal="center" vertical="center"/>
    </xf>
    <xf numFmtId="0" fontId="64" fillId="28" borderId="111" xfId="0" applyFont="1" applyFill="1" applyBorder="1" applyAlignment="1">
      <alignment horizontal="center" vertical="center"/>
    </xf>
    <xf numFmtId="3" fontId="15" fillId="26" borderId="6" xfId="0" applyNumberFormat="1" applyFont="1" applyFill="1" applyBorder="1" applyAlignment="1">
      <alignment horizontal="center" vertical="center"/>
    </xf>
    <xf numFmtId="0" fontId="60" fillId="0" borderId="63" xfId="0" applyFont="1" applyBorder="1" applyAlignment="1">
      <alignment horizontal="center"/>
    </xf>
    <xf numFmtId="0" fontId="60" fillId="0" borderId="69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70" xfId="0" applyFont="1" applyBorder="1" applyAlignment="1">
      <alignment horizontal="center"/>
    </xf>
    <xf numFmtId="0" fontId="60" fillId="0" borderId="8" xfId="0" applyFont="1" applyBorder="1" applyAlignment="1">
      <alignment horizontal="center"/>
    </xf>
    <xf numFmtId="169" fontId="59" fillId="0" borderId="69" xfId="0" applyNumberFormat="1" applyFont="1" applyBorder="1" applyAlignment="1">
      <alignment horizontal="center" vertical="center"/>
    </xf>
    <xf numFmtId="169" fontId="59" fillId="0" borderId="0" xfId="0" applyNumberFormat="1" applyFont="1" applyBorder="1" applyAlignment="1">
      <alignment horizontal="center" vertical="center"/>
    </xf>
    <xf numFmtId="169" fontId="59" fillId="0" borderId="71" xfId="0" applyNumberFormat="1" applyFont="1" applyBorder="1" applyAlignment="1">
      <alignment horizontal="center" vertical="center"/>
    </xf>
    <xf numFmtId="177" fontId="54" fillId="0" borderId="63" xfId="0" applyNumberFormat="1" applyFont="1" applyBorder="1" applyAlignment="1">
      <alignment horizontal="left" vertical="center"/>
    </xf>
    <xf numFmtId="178" fontId="61" fillId="0" borderId="69" xfId="0" applyNumberFormat="1" applyFont="1" applyBorder="1" applyAlignment="1">
      <alignment horizontal="right" vertical="center"/>
    </xf>
    <xf numFmtId="178" fontId="61" fillId="0" borderId="0" xfId="0" applyNumberFormat="1" applyFont="1" applyBorder="1" applyAlignment="1">
      <alignment horizontal="right" vertical="center"/>
    </xf>
    <xf numFmtId="178" fontId="61" fillId="0" borderId="70" xfId="0" applyNumberFormat="1" applyFont="1" applyBorder="1" applyAlignment="1">
      <alignment horizontal="right" vertical="center"/>
    </xf>
    <xf numFmtId="178" fontId="61" fillId="0" borderId="8" xfId="0" applyNumberFormat="1" applyFont="1" applyBorder="1" applyAlignment="1">
      <alignment horizontal="right" vertical="center"/>
    </xf>
    <xf numFmtId="178" fontId="61" fillId="0" borderId="0" xfId="0" applyNumberFormat="1" applyFont="1" applyBorder="1" applyAlignment="1">
      <alignment horizontal="left" vertical="center"/>
    </xf>
    <xf numFmtId="178" fontId="61" fillId="0" borderId="71" xfId="0" applyNumberFormat="1" applyFont="1" applyBorder="1" applyAlignment="1">
      <alignment horizontal="left" vertical="center"/>
    </xf>
    <xf numFmtId="178" fontId="61" fillId="0" borderId="8" xfId="0" applyNumberFormat="1" applyFont="1" applyBorder="1" applyAlignment="1">
      <alignment horizontal="left" vertical="center"/>
    </xf>
    <xf numFmtId="178" fontId="61" fillId="0" borderId="72" xfId="0" applyNumberFormat="1" applyFont="1" applyBorder="1" applyAlignment="1">
      <alignment horizontal="left" vertical="center"/>
    </xf>
    <xf numFmtId="177" fontId="54" fillId="0" borderId="8" xfId="0" applyNumberFormat="1" applyFont="1" applyBorder="1" applyAlignment="1">
      <alignment horizontal="left" vertical="center"/>
    </xf>
  </cellXfs>
  <cellStyles count="5089">
    <cellStyle name="??&amp;O?&amp;H?_x0008__x000f__x0007_?_x0007__x0001__x0001_" xfId="221" xr:uid="{AAAD8CF3-08FE-46D3-9D9D-12FFD5179989}"/>
    <cellStyle name="??&amp;O?&amp;H?_x0008_??_x0007__x0001__x0001_" xfId="222" xr:uid="{EB1E503C-D99D-4FFF-BB04-1AF03DB39F38}"/>
    <cellStyle name="???_95" xfId="223" xr:uid="{913B528A-6EB7-43EC-A3F5-DA4B801E3227}"/>
    <cellStyle name="??_  ?  ?  " xfId="224" xr:uid="{268D2482-CBC3-4F5A-8CBA-0FB110C69DA5}"/>
    <cellStyle name="¹eºÐA²_±aA¸" xfId="225" xr:uid="{C2CA633D-F1CB-4C8B-962C-BDB2B7EDA099}"/>
    <cellStyle name="20% - Accent1 2" xfId="87" xr:uid="{8CCC1414-810B-4E99-9D5A-1DA4D3AAC33D}"/>
    <cellStyle name="20% - Accent1 2 2" xfId="88" xr:uid="{51D72752-EEEA-4DD6-92B4-9B93F70D151D}"/>
    <cellStyle name="20% - Accent1 2 2 2" xfId="226" xr:uid="{F46025A0-7198-47D5-AB47-D139C1939D63}"/>
    <cellStyle name="20% - Accent1 2 3" xfId="227" xr:uid="{69DC667B-E030-4830-833F-20765E5DE8DF}"/>
    <cellStyle name="20% - Accent1 2 4" xfId="228" xr:uid="{C5A6A16E-2C12-407C-8F0A-EC21F24FA527}"/>
    <cellStyle name="20% - Accent1 2 5" xfId="229" xr:uid="{2846B5C2-8240-40FB-B20F-A8018A54337E}"/>
    <cellStyle name="20% - Accent1 3" xfId="171" xr:uid="{5C7790D7-1D5C-4F22-85E9-5DC79746A1F5}"/>
    <cellStyle name="20% - Accent1 3 2" xfId="231" xr:uid="{A7E997D0-4192-40B0-9BA1-E96874C424D2}"/>
    <cellStyle name="20% - Accent1 3 3" xfId="232" xr:uid="{89A769A7-9454-4C12-9C55-38CC3CF9DB30}"/>
    <cellStyle name="20% - Accent1 3 4" xfId="233" xr:uid="{FBD321A0-17D3-4A5A-B891-648574964008}"/>
    <cellStyle name="20% - Accent1 3 5" xfId="230" xr:uid="{300BD064-DD5E-41B2-B703-23897892D509}"/>
    <cellStyle name="20% - Accent1 4" xfId="234" xr:uid="{34E5C549-781C-47A6-B885-56010E060DB8}"/>
    <cellStyle name="20% - Accent2 2" xfId="89" xr:uid="{D2E35735-7EA3-4446-88D5-01ACBFB4DB54}"/>
    <cellStyle name="20% - Accent2 2 2" xfId="90" xr:uid="{9FB1E2B1-A8B9-42A6-85B0-ACF2652217B1}"/>
    <cellStyle name="20% - Accent2 2 2 2" xfId="235" xr:uid="{FF40BD1D-137F-4DFA-8117-97400B630AD7}"/>
    <cellStyle name="20% - Accent2 2 3" xfId="236" xr:uid="{1402F9C7-2760-4241-ADF3-BAC712C27B60}"/>
    <cellStyle name="20% - Accent2 2 4" xfId="237" xr:uid="{CC474DD9-5030-486C-A24A-C14760BA7B5E}"/>
    <cellStyle name="20% - Accent2 2 5" xfId="238" xr:uid="{0BCD6820-A484-458A-B789-149A4045A717}"/>
    <cellStyle name="20% - Accent2 3" xfId="172" xr:uid="{5BA81CDB-330B-4ACE-BC56-EE6C7B3696BB}"/>
    <cellStyle name="20% - Accent2 3 2" xfId="240" xr:uid="{E1FA159C-2A8C-45AE-AE8F-AE0975850B7F}"/>
    <cellStyle name="20% - Accent2 3 3" xfId="241" xr:uid="{012923E1-700F-426B-A7BB-4608E97110C6}"/>
    <cellStyle name="20% - Accent2 3 4" xfId="242" xr:uid="{79BF191E-1932-4374-99D6-CF6D7556BCD7}"/>
    <cellStyle name="20% - Accent2 3 5" xfId="239" xr:uid="{BE736E33-6A93-4C4F-AD83-38BBCA2DF4F0}"/>
    <cellStyle name="20% - Accent2 4" xfId="243" xr:uid="{3A108C7E-B984-4142-A025-407115E2CD75}"/>
    <cellStyle name="20% - Accent2 5" xfId="1775" xr:uid="{FD0E8B1D-1DA9-4997-9A93-7A0DFAABA520}"/>
    <cellStyle name="20% - Accent3 2" xfId="91" xr:uid="{9136DFC6-56BA-4120-A1D5-019B0DF5AC47}"/>
    <cellStyle name="20% - Accent3 2 2" xfId="92" xr:uid="{75804A91-579D-4286-ACDF-7B34E08D3A49}"/>
    <cellStyle name="20% - Accent3 2 2 2" xfId="244" xr:uid="{600059B2-B0E5-4DC2-A80F-1DCF5783E08B}"/>
    <cellStyle name="20% - Accent3 2 3" xfId="245" xr:uid="{667C640D-8B30-46C1-84E4-178AFB06065D}"/>
    <cellStyle name="20% - Accent3 2 4" xfId="246" xr:uid="{125BE262-C7FB-4933-87BA-0C5E26805D26}"/>
    <cellStyle name="20% - Accent3 2 5" xfId="247" xr:uid="{96EF2C5F-4CEA-44EA-B132-3B55B6D9DCE2}"/>
    <cellStyle name="20% - Accent3 3" xfId="173" xr:uid="{C688CDA1-0526-41F4-AC91-7CAE91423146}"/>
    <cellStyle name="20% - Accent3 3 2" xfId="249" xr:uid="{00AB4D0D-1355-4C26-84FE-2FEF14036EEA}"/>
    <cellStyle name="20% - Accent3 3 3" xfId="250" xr:uid="{5192F1C3-A949-4D76-AC68-AEB1F24508E9}"/>
    <cellStyle name="20% - Accent3 3 4" xfId="251" xr:uid="{748BEE9E-FE7C-4DC5-BCF7-8ED0B1ACE67D}"/>
    <cellStyle name="20% - Accent3 3 5" xfId="248" xr:uid="{C62FE1AC-5E96-41A4-B46F-317E26D3F27E}"/>
    <cellStyle name="20% - Accent3 4" xfId="252" xr:uid="{7F25D167-2898-415F-AD93-2FD8F6AAB45B}"/>
    <cellStyle name="20% - Accent3 5" xfId="1776" xr:uid="{412741DD-E5D4-46D6-BADF-E437B779C876}"/>
    <cellStyle name="20% - Accent4 2" xfId="93" xr:uid="{88E152C2-E118-4F86-AD9D-A0DF999C2766}"/>
    <cellStyle name="20% - Accent4 2 2" xfId="94" xr:uid="{7D1F5F1A-114E-4595-B28D-01D64A67D8D2}"/>
    <cellStyle name="20% - Accent4 2 2 2" xfId="253" xr:uid="{64461130-EBBC-46CF-A793-0905E2741021}"/>
    <cellStyle name="20% - Accent4 2 3" xfId="254" xr:uid="{74A6BB2F-EBEC-4422-AAC9-56C1E21AE63B}"/>
    <cellStyle name="20% - Accent4 2 4" xfId="255" xr:uid="{3EED7D58-317A-43C5-A4B8-1A0E75355DD5}"/>
    <cellStyle name="20% - Accent4 2 5" xfId="256" xr:uid="{8AC66273-9753-4961-9243-7A1072211639}"/>
    <cellStyle name="20% - Accent4 3" xfId="174" xr:uid="{9278E679-B6DA-4EAF-827A-CC8D2B9023D0}"/>
    <cellStyle name="20% - Accent4 3 2" xfId="258" xr:uid="{AA18481C-17B1-4A5E-B6E0-8880D145DF63}"/>
    <cellStyle name="20% - Accent4 3 3" xfId="259" xr:uid="{347C45F9-1277-43F3-A857-E2BB9D2AEDE3}"/>
    <cellStyle name="20% - Accent4 3 4" xfId="260" xr:uid="{0C55E778-0D8D-4F45-96C3-9D45CAC90DB3}"/>
    <cellStyle name="20% - Accent4 3 5" xfId="257" xr:uid="{2FE2C3E7-C86A-45CE-B9CD-920335DDEB47}"/>
    <cellStyle name="20% - Accent4 4" xfId="261" xr:uid="{605D0C57-7733-458F-8243-3F16D98B2C83}"/>
    <cellStyle name="20% - Accent4 5" xfId="1777" xr:uid="{20540729-D0FD-4648-A4C8-D0E72F2E17B1}"/>
    <cellStyle name="20% - Accent5 2" xfId="95" xr:uid="{3CD10DB3-FCBA-462C-B68B-27BB34A4DD91}"/>
    <cellStyle name="20% - Accent5 2 2" xfId="96" xr:uid="{498CA96B-0120-4543-AA82-7641CA4E7304}"/>
    <cellStyle name="20% - Accent5 2 2 2" xfId="262" xr:uid="{CF930DAC-D0EA-4A89-9A4A-EFA7D3F28D97}"/>
    <cellStyle name="20% - Accent5 2 3" xfId="263" xr:uid="{A8434EB9-1FD2-4222-A754-B6CA82662EF3}"/>
    <cellStyle name="20% - Accent5 2 4" xfId="264" xr:uid="{C0C527B2-D157-448A-B3ED-A5CEFFC247DB}"/>
    <cellStyle name="20% - Accent5 2 5" xfId="265" xr:uid="{43AA8A4A-9BD5-4AF9-8CD6-0EB24E28B141}"/>
    <cellStyle name="20% - Accent5 3" xfId="175" xr:uid="{83F0A64D-08BB-4B6F-B88F-C288B74C5F07}"/>
    <cellStyle name="20% - Accent5 3 2" xfId="267" xr:uid="{0410F815-9144-4B05-A0DE-A335272E080D}"/>
    <cellStyle name="20% - Accent5 3 3" xfId="268" xr:uid="{F41981D1-E585-47E0-BBCA-951622B5A91B}"/>
    <cellStyle name="20% - Accent5 3 4" xfId="269" xr:uid="{850CE939-9AE6-451F-BA4E-921E8EC0AB78}"/>
    <cellStyle name="20% - Accent5 3 5" xfId="266" xr:uid="{4124B4B7-FA94-40A3-9A07-476C5E634C77}"/>
    <cellStyle name="20% - Accent5 4" xfId="270" xr:uid="{08EF29B3-A301-4D25-8779-CAADE52E2D6A}"/>
    <cellStyle name="20% - Accent6 2" xfId="97" xr:uid="{9EAFAC09-F563-4C4C-92ED-E7C7C9F090D9}"/>
    <cellStyle name="20% - Accent6 2 2" xfId="98" xr:uid="{F39A1622-55C0-4E30-BCFC-F144EE889316}"/>
    <cellStyle name="20% - Accent6 2 2 2" xfId="271" xr:uid="{5C4788A6-DCDD-42DB-A03D-3DDFD1E327A6}"/>
    <cellStyle name="20% - Accent6 2 3" xfId="272" xr:uid="{A62F3B92-4F4F-4F0A-AA1E-847D334B3929}"/>
    <cellStyle name="20% - Accent6 2 4" xfId="273" xr:uid="{FC894065-B890-49E5-9694-3BE87E331887}"/>
    <cellStyle name="20% - Accent6 2 5" xfId="274" xr:uid="{9EABFD31-E8B1-48F9-BEAC-1D854B89849A}"/>
    <cellStyle name="20% - Accent6 3" xfId="176" xr:uid="{FAD1E47E-D5FD-4650-B2C5-90AD3E2BD707}"/>
    <cellStyle name="20% - Accent6 3 2" xfId="276" xr:uid="{1450B49B-33AF-4908-9CCD-8AFF1C497F5A}"/>
    <cellStyle name="20% - Accent6 3 3" xfId="277" xr:uid="{0FDFFF87-5A2B-4541-AE7F-F0D60D8E798B}"/>
    <cellStyle name="20% - Accent6 3 4" xfId="278" xr:uid="{51AFFF66-5D57-499C-AA63-8F803BB3239A}"/>
    <cellStyle name="20% - Accent6 3 5" xfId="275" xr:uid="{0014AF60-B8D6-4E14-9FF9-C995E02F6A14}"/>
    <cellStyle name="20% - Accent6 4" xfId="279" xr:uid="{82979DE0-1944-4545-81C0-C9CB1C5B9679}"/>
    <cellStyle name="20% - Accent6 5" xfId="1778" xr:uid="{D699DF9C-6F8E-49D4-8169-1E2C2F9C05E5}"/>
    <cellStyle name="20% - 강조색1" xfId="1" xr:uid="{00000000-0005-0000-0000-000000000000}"/>
    <cellStyle name="20% - 강조색1 2" xfId="280" xr:uid="{6526A735-DB6E-4E18-9E3C-93DD12AE239F}"/>
    <cellStyle name="20% - 강조색2" xfId="2" xr:uid="{00000000-0005-0000-0000-000001000000}"/>
    <cellStyle name="20% - 강조색2 2" xfId="281" xr:uid="{DB767F49-0A32-4BA3-B2E4-66BE276CDEFD}"/>
    <cellStyle name="20% - 강조색3" xfId="3" xr:uid="{00000000-0005-0000-0000-000002000000}"/>
    <cellStyle name="20% - 강조색3 2" xfId="282" xr:uid="{858D49E0-951C-44A1-8C55-A9F14665FE4C}"/>
    <cellStyle name="20% - 강조색4" xfId="4" xr:uid="{00000000-0005-0000-0000-000003000000}"/>
    <cellStyle name="20% - 강조색4 2" xfId="283" xr:uid="{575F6800-294A-47A5-B2BA-3F4FCA2FB6D5}"/>
    <cellStyle name="20% - 강조색5" xfId="5" xr:uid="{00000000-0005-0000-0000-000004000000}"/>
    <cellStyle name="20% - 강조색6" xfId="6" xr:uid="{00000000-0005-0000-0000-000005000000}"/>
    <cellStyle name="40% - Accent1 2" xfId="99" xr:uid="{90805143-FD0B-432D-BDC3-7E1995431A3F}"/>
    <cellStyle name="40% - Accent1 2 2" xfId="100" xr:uid="{0E8CD3A4-34D1-4D64-8485-EADFBFFE1041}"/>
    <cellStyle name="40% - Accent1 2 2 2" xfId="284" xr:uid="{E276E494-3982-4960-99FA-8334167B588E}"/>
    <cellStyle name="40% - Accent1 2 3" xfId="285" xr:uid="{C95792E4-8B2B-4925-BD90-35D2F7757708}"/>
    <cellStyle name="40% - Accent1 2 4" xfId="286" xr:uid="{B167C2CF-E721-4324-98B6-51191B3C6B5C}"/>
    <cellStyle name="40% - Accent1 2 5" xfId="287" xr:uid="{42616AD3-CA85-435C-901E-647E0F26125A}"/>
    <cellStyle name="40% - Accent1 3" xfId="177" xr:uid="{998A6077-61DE-486D-822F-5A2C7A04C22D}"/>
    <cellStyle name="40% - Accent1 3 2" xfId="289" xr:uid="{CC5B4806-E3DF-44C5-A72C-41AB915303C1}"/>
    <cellStyle name="40% - Accent1 3 3" xfId="290" xr:uid="{9C5B70CD-9CE8-46A2-A605-3B4E4711C3E3}"/>
    <cellStyle name="40% - Accent1 3 4" xfId="291" xr:uid="{8DB59DBB-5125-43F0-B3DA-DF1C97D9985A}"/>
    <cellStyle name="40% - Accent1 3 5" xfId="288" xr:uid="{F7433EFF-8BD6-4D49-AEC0-52039C4895AF}"/>
    <cellStyle name="40% - Accent1 4" xfId="292" xr:uid="{279C5E07-B3CD-483C-9F22-1F1D6C91CB02}"/>
    <cellStyle name="40% - Accent2 2" xfId="101" xr:uid="{FC4DB0D9-09D3-4BA7-9A67-988BF32BDFD6}"/>
    <cellStyle name="40% - Accent2 2 2" xfId="102" xr:uid="{3A434323-ED95-43DF-85FB-7455BE343EBB}"/>
    <cellStyle name="40% - Accent2 2 2 2" xfId="293" xr:uid="{CDAA000B-7BC2-415B-8078-6BE3431CE481}"/>
    <cellStyle name="40% - Accent2 2 3" xfId="294" xr:uid="{21F1F02F-76BC-4071-9076-63A50C51D51E}"/>
    <cellStyle name="40% - Accent2 2 4" xfId="295" xr:uid="{6D49F599-D538-4CD2-9807-9CF44C3C6606}"/>
    <cellStyle name="40% - Accent2 2 5" xfId="296" xr:uid="{E9300590-C20F-4A59-AB90-807DAEC18EFA}"/>
    <cellStyle name="40% - Accent2 3" xfId="178" xr:uid="{F9CFD00C-D7F3-4186-83D5-B82734CA4B9C}"/>
    <cellStyle name="40% - Accent2 3 2" xfId="298" xr:uid="{B0FDFC10-F585-4A40-A778-5D179068AAB3}"/>
    <cellStyle name="40% - Accent2 3 3" xfId="299" xr:uid="{0DEAE7EF-7A96-4C07-8F58-4C7FC8DCE8EA}"/>
    <cellStyle name="40% - Accent2 3 4" xfId="300" xr:uid="{D7F4229F-B854-4CDE-8A90-3BB38D282601}"/>
    <cellStyle name="40% - Accent2 3 5" xfId="297" xr:uid="{8D6C0D01-AF27-4438-BFE8-E9BE3425E43A}"/>
    <cellStyle name="40% - Accent2 4" xfId="301" xr:uid="{84A7D67A-E2B5-46A0-A321-6179D459D50C}"/>
    <cellStyle name="40% - Accent2 5" xfId="1779" xr:uid="{C04E97CE-0089-4231-B8F8-F302E3408E47}"/>
    <cellStyle name="40% - Accent3 2" xfId="103" xr:uid="{CA553C17-AA55-4CAB-8AC2-B4B0DB764AA9}"/>
    <cellStyle name="40% - Accent3 2 2" xfId="104" xr:uid="{6F75B311-97EF-484E-83DA-36F30E5CBFAF}"/>
    <cellStyle name="40% - Accent3 2 2 2" xfId="302" xr:uid="{9F966E15-DDFF-4707-88C7-FD3E82C20567}"/>
    <cellStyle name="40% - Accent3 2 3" xfId="303" xr:uid="{95E89A4A-F05D-46BC-849B-1D82E8B109D2}"/>
    <cellStyle name="40% - Accent3 2 4" xfId="304" xr:uid="{3413A403-7884-469A-A42A-12DD432C0530}"/>
    <cellStyle name="40% - Accent3 2 5" xfId="305" xr:uid="{638DC924-98B3-4ED0-BC4D-9DA4A76EA1AD}"/>
    <cellStyle name="40% - Accent3 3" xfId="179" xr:uid="{465342B8-9392-4CCE-A9B9-5DEA3220E1EC}"/>
    <cellStyle name="40% - Accent3 3 2" xfId="307" xr:uid="{56053E5D-F240-4F6B-AD77-939F6517DEA4}"/>
    <cellStyle name="40% - Accent3 3 3" xfId="308" xr:uid="{6670694F-8C48-4C03-A76C-DFFA33CC9E85}"/>
    <cellStyle name="40% - Accent3 3 4" xfId="309" xr:uid="{7F45AA30-EE75-4ABA-9638-6D07AE084CDB}"/>
    <cellStyle name="40% - Accent3 3 5" xfId="306" xr:uid="{01CE7A08-46F6-46F4-B86B-F4181C102B09}"/>
    <cellStyle name="40% - Accent3 4" xfId="310" xr:uid="{C91B78F6-A9E9-4ABC-ADB8-73F18AB53DD1}"/>
    <cellStyle name="40% - Accent3 5" xfId="1780" xr:uid="{46D904B7-4BFC-4538-A7F2-8E6E8F9E344A}"/>
    <cellStyle name="40% - Accent4 2" xfId="105" xr:uid="{59A1E052-F013-4554-B39D-4D757A9BDE9E}"/>
    <cellStyle name="40% - Accent4 2 2" xfId="106" xr:uid="{7F15C271-2FB1-4578-832D-0F7D088D10D8}"/>
    <cellStyle name="40% - Accent4 2 2 2" xfId="311" xr:uid="{80AA5340-5972-48AE-A2E3-530EC503D8B5}"/>
    <cellStyle name="40% - Accent4 2 3" xfId="312" xr:uid="{46EDD0D4-0D8D-4506-8844-1546C3B3246A}"/>
    <cellStyle name="40% - Accent4 2 4" xfId="313" xr:uid="{CD5C4618-96E0-43F4-8F0A-FFF1EF1FCAFF}"/>
    <cellStyle name="40% - Accent4 2 5" xfId="314" xr:uid="{6AF34DAB-ACE1-4703-A926-EE0D5DBEEAF6}"/>
    <cellStyle name="40% - Accent4 3" xfId="180" xr:uid="{1BDBC5B3-ECCB-401E-A56E-2037B6355AE1}"/>
    <cellStyle name="40% - Accent4 3 2" xfId="316" xr:uid="{7A2196B0-2159-4D7C-97C9-C9981C81959A}"/>
    <cellStyle name="40% - Accent4 3 3" xfId="317" xr:uid="{246581EA-7653-45C6-8A43-DC819639B111}"/>
    <cellStyle name="40% - Accent4 3 4" xfId="318" xr:uid="{0E374C92-DBF5-401B-82D5-1A5F1719F649}"/>
    <cellStyle name="40% - Accent4 3 5" xfId="315" xr:uid="{0A524A5B-CD44-45D8-B372-EC299BE37FAF}"/>
    <cellStyle name="40% - Accent4 4" xfId="319" xr:uid="{2862B185-936D-4AC7-8D1F-3776AF9EED45}"/>
    <cellStyle name="40% - Accent4 5" xfId="1781" xr:uid="{68B0503B-671E-418B-B843-FC0E6046A8FD}"/>
    <cellStyle name="40% - Accent5 2" xfId="107" xr:uid="{51A94EC5-330F-4BB7-AE77-041584EEF7DE}"/>
    <cellStyle name="40% - Accent5 2 2" xfId="108" xr:uid="{01813DD9-F25E-4EFE-9F6F-5F7D60DA4DFB}"/>
    <cellStyle name="40% - Accent5 2 2 2" xfId="320" xr:uid="{242C3C80-0428-4F5C-B67E-ADA9CB18FACB}"/>
    <cellStyle name="40% - Accent5 2 3" xfId="321" xr:uid="{A79202D2-AA65-46C4-9B77-302E2B0C130C}"/>
    <cellStyle name="40% - Accent5 2 4" xfId="322" xr:uid="{E285A7A4-0F6D-485E-A26C-1BC4F18F1728}"/>
    <cellStyle name="40% - Accent5 2 5" xfId="323" xr:uid="{5EF64AB6-3CBB-4A14-9397-4621D49F557B}"/>
    <cellStyle name="40% - Accent5 3" xfId="181" xr:uid="{C650732C-7EB0-4755-94E6-A3AEE5263A3A}"/>
    <cellStyle name="40% - Accent5 3 2" xfId="325" xr:uid="{BE91088A-5301-4DCB-8A97-A025E41B95D3}"/>
    <cellStyle name="40% - Accent5 3 3" xfId="326" xr:uid="{CEACFD4E-AE25-4834-9198-5FC064AC2C1E}"/>
    <cellStyle name="40% - Accent5 3 4" xfId="327" xr:uid="{876D6885-12FB-4F93-8B67-259DFC5B4D4F}"/>
    <cellStyle name="40% - Accent5 3 5" xfId="324" xr:uid="{EA248C74-F77D-48AA-8FC8-777FD067B776}"/>
    <cellStyle name="40% - Accent5 4" xfId="328" xr:uid="{79D5461A-C4D8-4926-9894-9594335E98D2}"/>
    <cellStyle name="40% - Accent6 2" xfId="109" xr:uid="{18070E27-43BB-4A7D-9E42-796E06A0B6CA}"/>
    <cellStyle name="40% - Accent6 2 2" xfId="110" xr:uid="{D1F885EB-1359-4DC3-9FE0-4F6D9DBBD7D0}"/>
    <cellStyle name="40% - Accent6 2 2 2" xfId="329" xr:uid="{5A985F4A-25CC-4821-9BB9-84903ACFC549}"/>
    <cellStyle name="40% - Accent6 2 3" xfId="330" xr:uid="{201481D7-2587-406B-80FE-F912559C23F3}"/>
    <cellStyle name="40% - Accent6 2 4" xfId="331" xr:uid="{B5BE8EB2-8244-4C6A-9CF1-C6705AF330A9}"/>
    <cellStyle name="40% - Accent6 2 5" xfId="332" xr:uid="{CF1A2AE2-3A77-4E94-8AEA-D085C9B53707}"/>
    <cellStyle name="40% - Accent6 3" xfId="182" xr:uid="{DE76E884-158F-4DD4-9733-79C87D571351}"/>
    <cellStyle name="40% - Accent6 3 2" xfId="334" xr:uid="{EC5CCC5A-1A47-4B0F-B244-8A71AB270E30}"/>
    <cellStyle name="40% - Accent6 3 3" xfId="335" xr:uid="{C3B02881-AC3D-4D33-9611-9ABB892335CD}"/>
    <cellStyle name="40% - Accent6 3 4" xfId="336" xr:uid="{EF8E86E1-7BB6-4DBE-BE35-B9821C782AD0}"/>
    <cellStyle name="40% - Accent6 3 5" xfId="333" xr:uid="{5265100F-D9B5-455C-AB90-1D617E161CF2}"/>
    <cellStyle name="40% - Accent6 4" xfId="337" xr:uid="{788D30BA-6616-4DD2-A3B5-5B0B57C156A8}"/>
    <cellStyle name="40% - Accent6 5" xfId="1782" xr:uid="{39E1D411-F52A-466D-BF22-552C1002046E}"/>
    <cellStyle name="40% - 강조색1" xfId="7" xr:uid="{00000000-0005-0000-0000-000006000000}"/>
    <cellStyle name="40% - 강조색1 2" xfId="338" xr:uid="{1ECB2D14-10C5-4531-BAC4-6D02BD376516}"/>
    <cellStyle name="40% - 강조색2" xfId="8" xr:uid="{00000000-0005-0000-0000-000007000000}"/>
    <cellStyle name="40% - 강조색3" xfId="9" xr:uid="{00000000-0005-0000-0000-000008000000}"/>
    <cellStyle name="40% - 강조색3 2" xfId="339" xr:uid="{19E5D1AA-99FB-4DC5-BE48-3B47A519C087}"/>
    <cellStyle name="40% - 강조색4" xfId="10" xr:uid="{00000000-0005-0000-0000-000009000000}"/>
    <cellStyle name="40% - 강조색4 2" xfId="340" xr:uid="{727986B6-43F2-4CE8-846A-064CF33506CC}"/>
    <cellStyle name="40% - 강조색5" xfId="11" xr:uid="{00000000-0005-0000-0000-00000A000000}"/>
    <cellStyle name="40% - 강조색5 2" xfId="341" xr:uid="{B918599B-25A6-427D-B68D-3A7B0347C046}"/>
    <cellStyle name="40% - 강조색6" xfId="12" xr:uid="{00000000-0005-0000-0000-00000B000000}"/>
    <cellStyle name="40% - 강조색6 2" xfId="342" xr:uid="{AE612D71-9ADA-41FF-B56C-D4C1F612FC91}"/>
    <cellStyle name="60% - Accent1 2" xfId="111" xr:uid="{C6EAEAC7-C29D-4DC7-BCC9-D7B1755919A4}"/>
    <cellStyle name="60% - Accent1 2 2" xfId="112" xr:uid="{70E1D1F7-FA6E-47D4-9060-81A877CA072E}"/>
    <cellStyle name="60% - Accent1 2 2 2" xfId="343" xr:uid="{848D5646-DFDF-4AF8-806A-B45FE326CCFF}"/>
    <cellStyle name="60% - Accent1 2 3" xfId="344" xr:uid="{3D794E0E-418E-409F-9AB4-1B32D17B4FE6}"/>
    <cellStyle name="60% - Accent1 2 4" xfId="345" xr:uid="{A250B3E1-2C81-43E5-AB1B-97671F4224AD}"/>
    <cellStyle name="60% - Accent1 2 5" xfId="346" xr:uid="{E7E1D0EC-EF5C-4C5B-94F4-EEF513954FF9}"/>
    <cellStyle name="60% - Accent1 3" xfId="183" xr:uid="{DA77A067-93DB-49B1-A861-E8A95EEC4DCB}"/>
    <cellStyle name="60% - Accent1 3 2" xfId="348" xr:uid="{6BCA099E-5921-41AE-A6F3-50418D4A327E}"/>
    <cellStyle name="60% - Accent1 3 3" xfId="349" xr:uid="{C923AAEA-EE3F-463A-912A-BD66FAA6D63C}"/>
    <cellStyle name="60% - Accent1 3 4" xfId="350" xr:uid="{9A830616-9231-44D9-9ADF-F8AD194A444B}"/>
    <cellStyle name="60% - Accent1 3 5" xfId="347" xr:uid="{2AE861D1-DFA1-47E2-82FB-9091C4F51DCD}"/>
    <cellStyle name="60% - Accent1 4" xfId="351" xr:uid="{D527A2E4-D375-4CD8-B888-9972818626BD}"/>
    <cellStyle name="60% - Accent1 5" xfId="1783" xr:uid="{32DE9FA9-C424-481E-907C-A28E6A554901}"/>
    <cellStyle name="60% - Accent2 2" xfId="113" xr:uid="{910A83C0-4636-4E91-ADC8-FDD74E7C797C}"/>
    <cellStyle name="60% - Accent2 2 2" xfId="114" xr:uid="{3A3E87F7-768C-4E56-B68D-DC2E8D53B5A1}"/>
    <cellStyle name="60% - Accent2 2 2 2" xfId="352" xr:uid="{D5050067-B600-4A87-9E07-F26B483DE28C}"/>
    <cellStyle name="60% - Accent2 2 3" xfId="353" xr:uid="{53699452-1F8A-413B-947D-8C415D1BFD7E}"/>
    <cellStyle name="60% - Accent2 2 4" xfId="354" xr:uid="{11BE9F82-FA5E-4AFB-AB50-EC18B9F599B0}"/>
    <cellStyle name="60% - Accent2 2 5" xfId="355" xr:uid="{58E0E681-98E8-4358-BC74-02809F7E9D0E}"/>
    <cellStyle name="60% - Accent2 3" xfId="184" xr:uid="{17A7A1EF-BFC1-44A9-B343-679F3EB68710}"/>
    <cellStyle name="60% - Accent2 3 2" xfId="357" xr:uid="{FC79569E-721C-462C-BD6F-1CC7B89DF4FE}"/>
    <cellStyle name="60% - Accent2 3 3" xfId="358" xr:uid="{99572834-DF19-4AF8-A038-21749CCBA9B9}"/>
    <cellStyle name="60% - Accent2 3 4" xfId="359" xr:uid="{7B3B1C15-D90E-48B8-99ED-7A5B8A9BAB2B}"/>
    <cellStyle name="60% - Accent2 3 5" xfId="356" xr:uid="{412528D8-BD53-407B-B92A-61E3F6822CB7}"/>
    <cellStyle name="60% - Accent2 4" xfId="360" xr:uid="{7999C62A-DA4A-4D77-8844-81D3368C9486}"/>
    <cellStyle name="60% - Accent2 5" xfId="1784" xr:uid="{E0E5E902-0660-4978-A5A3-48C6A3B16228}"/>
    <cellStyle name="60% - Accent3 2" xfId="115" xr:uid="{095CC60E-2DFA-4030-9FA7-FB94C7F4B4FD}"/>
    <cellStyle name="60% - Accent3 2 2" xfId="116" xr:uid="{5BA28FD2-FFA2-4E1B-95BB-40CF52919690}"/>
    <cellStyle name="60% - Accent3 2 2 2" xfId="361" xr:uid="{67FD57B4-E3BB-412A-BE55-4E3A186CA9A4}"/>
    <cellStyle name="60% - Accent3 2 3" xfId="362" xr:uid="{7CD785D7-1A66-4D67-AAB7-F6EB01EA5D50}"/>
    <cellStyle name="60% - Accent3 2 4" xfId="363" xr:uid="{5178E657-08C5-4736-A45C-A9E097F9A99D}"/>
    <cellStyle name="60% - Accent3 2 5" xfId="364" xr:uid="{85543FAF-BC3C-4B42-B6B6-604546BA0C27}"/>
    <cellStyle name="60% - Accent3 3" xfId="185" xr:uid="{B84EBB27-B28B-4056-BE16-A03A214447EB}"/>
    <cellStyle name="60% - Accent3 3 2" xfId="366" xr:uid="{558FB65D-ECAC-4C72-8020-68F6EDA850F1}"/>
    <cellStyle name="60% - Accent3 3 3" xfId="367" xr:uid="{EC9AE65E-51ED-47AE-AF6D-6635F272E2A9}"/>
    <cellStyle name="60% - Accent3 3 4" xfId="368" xr:uid="{D72BBB35-74B3-4956-A595-28CDD57B9AAB}"/>
    <cellStyle name="60% - Accent3 3 5" xfId="365" xr:uid="{4A9EC6A8-FA7C-424B-B224-A008790ADFDA}"/>
    <cellStyle name="60% - Accent3 4" xfId="369" xr:uid="{5666C369-FA36-48EC-8B94-06A46B670708}"/>
    <cellStyle name="60% - Accent3 5" xfId="1785" xr:uid="{16F2B70D-531B-437F-B3C0-D9211EC9E2E1}"/>
    <cellStyle name="60% - Accent4 2" xfId="117" xr:uid="{5E3C3A3B-D7C0-4A8D-AA89-7EA9E6E388FB}"/>
    <cellStyle name="60% - Accent4 2 2" xfId="118" xr:uid="{69FDD085-52AF-476A-8906-F239A2E5C106}"/>
    <cellStyle name="60% - Accent4 2 2 2" xfId="370" xr:uid="{BCE948DD-E7DD-4B11-9C8E-B094FCD59E97}"/>
    <cellStyle name="60% - Accent4 2 3" xfId="371" xr:uid="{1395B763-4377-4351-B4DA-792E8EB27080}"/>
    <cellStyle name="60% - Accent4 2 4" xfId="372" xr:uid="{4AE964AA-F606-4E4E-B607-9F68E7CC33C0}"/>
    <cellStyle name="60% - Accent4 2 5" xfId="373" xr:uid="{17548034-D625-41DB-B73D-F8B73BEDE6E3}"/>
    <cellStyle name="60% - Accent4 3" xfId="186" xr:uid="{270B51AC-FF6C-4666-90EB-5C85EED65201}"/>
    <cellStyle name="60% - Accent4 3 2" xfId="375" xr:uid="{24044864-608C-4581-A289-53CBC39BFBB8}"/>
    <cellStyle name="60% - Accent4 3 3" xfId="376" xr:uid="{0F1D4BFF-86DD-4740-8CD9-23829427A678}"/>
    <cellStyle name="60% - Accent4 3 4" xfId="377" xr:uid="{FB55DCFF-3655-4912-B23C-83F8AFF3A885}"/>
    <cellStyle name="60% - Accent4 3 5" xfId="374" xr:uid="{374B61EC-57DA-450C-92BB-18D2DA2F93AA}"/>
    <cellStyle name="60% - Accent4 4" xfId="378" xr:uid="{655D69F5-3101-455F-938E-160A87E90AB3}"/>
    <cellStyle name="60% - Accent4 5" xfId="1786" xr:uid="{959B07ED-A27F-44AF-864D-563DCD69EEEF}"/>
    <cellStyle name="60% - Accent5 2" xfId="119" xr:uid="{E0FB5222-7BF8-41F9-BFD2-EB8A99D98D95}"/>
    <cellStyle name="60% - Accent5 2 2" xfId="120" xr:uid="{ABC94C5F-17D9-4766-8CC5-5991470E3BED}"/>
    <cellStyle name="60% - Accent5 2 2 2" xfId="379" xr:uid="{3787C7CA-F460-422B-BF57-A3D410A97546}"/>
    <cellStyle name="60% - Accent5 2 3" xfId="380" xr:uid="{27BACAAF-A600-4B38-B21F-1D8B09BA3D62}"/>
    <cellStyle name="60% - Accent5 2 4" xfId="381" xr:uid="{9957709A-0AFA-4DC3-B8CB-2F225D212009}"/>
    <cellStyle name="60% - Accent5 2 5" xfId="382" xr:uid="{8970FE7D-8679-4271-9B42-BFE2A3A5EA0A}"/>
    <cellStyle name="60% - Accent5 3" xfId="187" xr:uid="{A2120036-7233-4024-A70F-3E70F8CD6ED5}"/>
    <cellStyle name="60% - Accent5 3 2" xfId="384" xr:uid="{74676186-724C-4CAC-A796-CE2AC1EB2678}"/>
    <cellStyle name="60% - Accent5 3 3" xfId="385" xr:uid="{032DD650-9919-4858-B9F1-0A155E22BD92}"/>
    <cellStyle name="60% - Accent5 3 4" xfId="386" xr:uid="{2321B736-08AE-409B-A2C6-8A714FC15466}"/>
    <cellStyle name="60% - Accent5 3 5" xfId="383" xr:uid="{10755BE5-F6A0-4D7D-B82F-9808859C0D67}"/>
    <cellStyle name="60% - Accent5 4" xfId="387" xr:uid="{FDFBA5A5-C1C5-4648-8EF5-3D00ACE77E68}"/>
    <cellStyle name="60% - Accent5 5" xfId="1787" xr:uid="{899FA70B-D136-4143-8C02-0AD94967F294}"/>
    <cellStyle name="60% - Accent6 2" xfId="121" xr:uid="{A1067D84-0CCE-468B-9A9D-A8C99C094F3D}"/>
    <cellStyle name="60% - Accent6 2 2" xfId="122" xr:uid="{A77656DA-9D0C-4CD4-8480-FA6F1CDE1512}"/>
    <cellStyle name="60% - Accent6 2 2 2" xfId="388" xr:uid="{CFF2FBBC-2AA0-4BDA-BFFB-B7375A685584}"/>
    <cellStyle name="60% - Accent6 2 3" xfId="389" xr:uid="{CCF67E46-2DE4-41C1-A1DD-98B986DB6179}"/>
    <cellStyle name="60% - Accent6 2 4" xfId="390" xr:uid="{1028C09B-81C8-486B-BCB3-E4203A4CF581}"/>
    <cellStyle name="60% - Accent6 2 5" xfId="391" xr:uid="{C1D16011-01E8-48BB-B97B-193E033FF789}"/>
    <cellStyle name="60% - Accent6 3" xfId="188" xr:uid="{8AFCFE7A-488C-47AB-9C23-78AE850B639A}"/>
    <cellStyle name="60% - Accent6 3 2" xfId="393" xr:uid="{88403978-3E3F-4C5C-999E-BD988C8AF01E}"/>
    <cellStyle name="60% - Accent6 3 3" xfId="394" xr:uid="{26DC2EE6-AB47-43DB-AD8C-91D7A0C3297F}"/>
    <cellStyle name="60% - Accent6 3 4" xfId="395" xr:uid="{FB0F9C5B-DB14-4909-A079-C540C878AAF2}"/>
    <cellStyle name="60% - Accent6 3 5" xfId="392" xr:uid="{2254599A-9E07-4E4F-92EF-5C45B74B28B8}"/>
    <cellStyle name="60% - Accent6 4" xfId="396" xr:uid="{E93AEF2B-C9D4-4032-A017-B7DF4D6DBE54}"/>
    <cellStyle name="60% - Accent6 5" xfId="1788" xr:uid="{5A0AFB74-EF9F-4BDC-BD34-2DE7D5D1A39E}"/>
    <cellStyle name="60% - 강조색1" xfId="13" xr:uid="{00000000-0005-0000-0000-00000C000000}"/>
    <cellStyle name="60% - 강조색1 2" xfId="397" xr:uid="{5F4FFEF9-7771-4DF6-9467-89C8419CC275}"/>
    <cellStyle name="60% - 강조색2" xfId="14" xr:uid="{00000000-0005-0000-0000-00000D000000}"/>
    <cellStyle name="60% - 강조색3" xfId="15" xr:uid="{00000000-0005-0000-0000-00000E000000}"/>
    <cellStyle name="60% - 강조색3 2" xfId="398" xr:uid="{B5F6C860-6CAE-4263-8F32-E59E871905DB}"/>
    <cellStyle name="60% - 강조색4" xfId="16" xr:uid="{00000000-0005-0000-0000-00000F000000}"/>
    <cellStyle name="60% - 강조색4 2" xfId="399" xr:uid="{E81F8354-1CAD-4943-A8F5-2FACDAFA9596}"/>
    <cellStyle name="60% - 강조색5" xfId="17" xr:uid="{00000000-0005-0000-0000-000010000000}"/>
    <cellStyle name="60% - 강조색6" xfId="18" xr:uid="{00000000-0005-0000-0000-000011000000}"/>
    <cellStyle name="60% - 강조색6 2" xfId="400" xr:uid="{65CC7E2B-14E1-442C-A79A-F6660DB47251}"/>
    <cellStyle name="7" xfId="401" xr:uid="{5B21FEEA-B168-409E-80B4-D217C7B25430}"/>
    <cellStyle name="7 2" xfId="402" xr:uid="{087DEC89-9F80-4722-8F60-2E183A28BE55}"/>
    <cellStyle name="7 3" xfId="403" xr:uid="{68856C9B-A7A4-427D-BD45-ED636B78DF9D}"/>
    <cellStyle name="7_Copy of Produksi NW 01.09.2008" xfId="404" xr:uid="{A44CA922-70FB-433E-B934-B49D235EA350}"/>
    <cellStyle name="7_Hasil Produksi" xfId="405" xr:uid="{4088691B-3632-4EFA-AB51-D61ADE0E6B4B}"/>
    <cellStyle name="7_Hasil Produksi NT 22 Okt" xfId="406" xr:uid="{50D8B64E-E251-40F1-8CBF-D7EF3BCC01DB}"/>
    <cellStyle name="7_Hasil Produksi NT 23 Okt" xfId="407" xr:uid="{05117649-AF1A-474E-9653-93475687C462}"/>
    <cellStyle name="7_Mar Quality Vendor" xfId="408" xr:uid="{0BABF0E0-C444-4758-BB1A-26109A6D3230}"/>
    <cellStyle name="7_Maret Quality Actual" xfId="409" xr:uid="{63054B59-BE9D-482C-A40A-674DC5EB9AE0}"/>
    <cellStyle name="7_Okt Quality Inprocess GMES" xfId="410" xr:uid="{B9F3268C-AA3B-4A9B-9908-C59562B379F9}"/>
    <cellStyle name="7_Okt Quality Vendor" xfId="411" xr:uid="{2393F908-675F-4C26-A5DE-73B7C3499FB9}"/>
    <cellStyle name="7_Production Report  26 Dec 2007" xfId="412" xr:uid="{1EA7DC46-FC49-4BCF-8C75-7163751E034E}"/>
    <cellStyle name="7_Production Report 01 April 2006" xfId="413" xr:uid="{1D4E4D6D-25E4-4DFF-B3A9-80CF71DD6A89}"/>
    <cellStyle name="7_Production Report 01 April 2008" xfId="414" xr:uid="{7F4BEC9D-2332-4925-B100-E3C55B932913}"/>
    <cellStyle name="7_Production Report 01 August  2007" xfId="415" xr:uid="{42413B0F-332A-43BB-A456-657499591CCA}"/>
    <cellStyle name="7_Production Report 01 Feb 2008" xfId="416" xr:uid="{46C00F38-F364-4DA9-9244-2E64D8C7E8AB}"/>
    <cellStyle name="7_Production Report 01 Mar 2008" xfId="417" xr:uid="{AACCE1D8-D6B1-427F-9EFB-6455E233C819}"/>
    <cellStyle name="7_Production Report 01 Mei  2008" xfId="418" xr:uid="{0053181B-5942-44FE-9BA1-90DE1A9BD9AE}"/>
    <cellStyle name="7_Production Report 01 Nov 2006_pak agus" xfId="419" xr:uid="{999E058A-148F-4DBC-A7C8-90F542F1219D}"/>
    <cellStyle name="7_Production Report 01 Nov 2007" xfId="420" xr:uid="{4DB1332D-DC96-4255-88BF-C69C74F4B21C}"/>
    <cellStyle name="7_Production Report 01 Okt  2007" xfId="421" xr:uid="{09418BD9-F798-442C-8948-B8731CF0B211}"/>
    <cellStyle name="7_Production Report 01 Okt 2006" xfId="422" xr:uid="{B5A12C07-F3BF-454F-A5EC-2AF24D49EE93}"/>
    <cellStyle name="7_Production Report 01 Sept 06" xfId="423" xr:uid="{AF1D82E9-DB9D-4DDE-BCBA-38A08AE2D667}"/>
    <cellStyle name="7_Production Report 01~03 Feb 2008" xfId="424" xr:uid="{9D8A2806-CC4A-4388-8783-194DA03BADB2}"/>
    <cellStyle name="7_Production Report 01mei 2006" xfId="425" xr:uid="{C9B8FB67-03FA-4792-9F83-5B192EA3A686}"/>
    <cellStyle name="7_Production Report 02 April 2008" xfId="426" xr:uid="{947E2CBE-5E76-45CC-B652-019151BF2D3C}"/>
    <cellStyle name="7_Production Report 02 August  2007" xfId="427" xr:uid="{A08CDADE-DC5A-4356-863D-FCE563309150}"/>
    <cellStyle name="7_Production Report 02 Jan 2006" xfId="428" xr:uid="{9B877B4D-E618-437A-AB3A-8C7191C8FC2C}"/>
    <cellStyle name="7_Production Report 02 Jan 2007" xfId="429" xr:uid="{62553B82-2571-406F-822E-327D4B6CEB79}"/>
    <cellStyle name="7_Production Report 02 Jan 2008" xfId="430" xr:uid="{A701F327-FD68-4F3D-B643-721C0550EB48}"/>
    <cellStyle name="7_Production Report 02 Juli 2007" xfId="431" xr:uid="{0D90ED47-01DB-4755-81CD-FCE460771068}"/>
    <cellStyle name="7_Production Report 02 Juni 2006" xfId="432" xr:uid="{30FDA93B-6B69-4097-AFBA-2A2B411A44F0}"/>
    <cellStyle name="7_Production Report 02 May 2008" xfId="433" xr:uid="{DFB16EB1-96B8-4F29-9E50-4A7C445369D3}"/>
    <cellStyle name="7_Production Report 02 Mei 2006" xfId="434" xr:uid="{FA74F391-2F8C-4B50-98E7-733E59D373EA}"/>
    <cellStyle name="7_Production Report 02 Nov 2006" xfId="435" xr:uid="{083481DB-EFA1-4066-8DF0-6C52DA090BBF}"/>
    <cellStyle name="7_Production Report 02 Nov 2007" xfId="436" xr:uid="{A55D3CA0-2978-4595-97A7-17E186C7DA45}"/>
    <cellStyle name="7_Production Report 02 Okt  2007" xfId="437" xr:uid="{3E5F4AD4-0EE4-4C96-9204-4017ED6FCC7D}"/>
    <cellStyle name="7_Production Report 02 Okt  2007_41184" xfId="438" xr:uid="{EAA4363D-16F9-4AD7-BDC7-AF0F69642E6E}"/>
    <cellStyle name="7_Production Report 02 Okt 2006" xfId="439" xr:uid="{3BA0BD99-87AC-4762-B9AB-84F15FBD93B8}"/>
    <cellStyle name="7_Production Report 03 April 2006" xfId="440" xr:uid="{636A7089-EA7C-4CD8-BF54-8B78B98711C7}"/>
    <cellStyle name="7_Production Report 03 April 2008" xfId="441" xr:uid="{28CF6C6B-1DB0-4E57-BCDB-2C7D8C2830ED}"/>
    <cellStyle name="7_Production Report 03 August  2007" xfId="442" xr:uid="{923A299B-FC78-4957-BD6D-5A185B3BCC85}"/>
    <cellStyle name="7_Production Report 03 Dec 2007" xfId="443" xr:uid="{9228EA97-2706-4476-B67A-0F3979C32F54}"/>
    <cellStyle name="7_Production Report 03 Jan 2008" xfId="444" xr:uid="{286131AD-7007-4330-B86F-85F416CA1BBC}"/>
    <cellStyle name="7_Production Report 03 Juli 2006" xfId="445" xr:uid="{1AC0332C-E423-4946-B856-CB103AA00E2E}"/>
    <cellStyle name="7_Production Report 03 Juli 2007" xfId="446" xr:uid="{05953730-7C46-4078-A260-F83946C256A2}"/>
    <cellStyle name="7_Production Report 03 Mar 2008" xfId="447" xr:uid="{8850B344-C16D-495B-A06D-1BE8597D9D77}"/>
    <cellStyle name="7_Production Report 03 May 2008" xfId="448" xr:uid="{A381AA14-AD27-4A1B-B36E-688FE39AA70C}"/>
    <cellStyle name="7_Production Report 03 Mei 2006" xfId="449" xr:uid="{7BF78099-E051-42B9-B767-64B760B90ADF}"/>
    <cellStyle name="7_Production Report 03 Nov 2006" xfId="450" xr:uid="{390F70F2-4055-4B77-8ABA-8136EA37C8D5}"/>
    <cellStyle name="7_Production Report 03 Nov 2007" xfId="451" xr:uid="{5FF04892-F2FC-46B0-AF50-C064CBC7F41E}"/>
    <cellStyle name="7_Production Report 03 Okt  2007" xfId="452" xr:uid="{0A85008A-020A-47A6-BB94-8EB5E53906EA}"/>
    <cellStyle name="7_Production Report 03 Okt 2006" xfId="453" xr:uid="{5193BA7C-3B96-4A8B-9383-EE21DFA1CB3F}"/>
    <cellStyle name="7_Production Report 03 Sept  2007" xfId="454" xr:uid="{80CBFEF9-0697-4DB9-B644-32B5FAF6C306}"/>
    <cellStyle name="7_Production Report 04 ~ 05Jan 2008" xfId="455" xr:uid="{D438D955-06FB-439E-91F2-5BFED2A24584}"/>
    <cellStyle name="7_Production Report 04 April 2006" xfId="456" xr:uid="{26D2B207-CA9E-4D09-9B3D-5C3F684F17F7}"/>
    <cellStyle name="7_Production Report 04 April 2008" xfId="457" xr:uid="{8291296D-3D62-44EB-8FD5-42EF88A309C4}"/>
    <cellStyle name="7_Production Report 04 August  2007" xfId="458" xr:uid="{4556912C-78E7-456D-95AD-49884723CC7A}"/>
    <cellStyle name="7_Production Report 04 Dec 2006" xfId="459" xr:uid="{5CBC9AA4-D89E-40AB-AD14-76169D3EEAE3}"/>
    <cellStyle name="7_Production Report 04 Dec 2007" xfId="460" xr:uid="{4AFC5F07-D8CC-4056-8CA7-457A12476767}"/>
    <cellStyle name="7_Production Report 04 Feb 2008" xfId="461" xr:uid="{2F284EEB-F3BD-41EE-B1D4-FD2BF57A58C9}"/>
    <cellStyle name="7_Production Report 04 Jan 2008" xfId="462" xr:uid="{8D4ABD2C-6F87-425A-B50F-D46F7786856D}"/>
    <cellStyle name="7_Production Report 04 Juli 2006" xfId="463" xr:uid="{73F9D891-61F1-43A5-9A1F-AF759E6584DA}"/>
    <cellStyle name="7_Production Report 04 Juli 2007" xfId="464" xr:uid="{FFB957EE-63D9-49B2-8A74-B7507F7DC61F}"/>
    <cellStyle name="7_Production Report 04 Juni 2007" xfId="465" xr:uid="{E514F454-24FC-4AB4-9CC2-20B8748D3798}"/>
    <cellStyle name="7_Production Report 04 Mar 2008" xfId="466" xr:uid="{072FF729-7F22-4E1F-BAA0-DF7BF3E6C476}"/>
    <cellStyle name="7_Production Report 04 Mei 2006" xfId="467" xr:uid="{31CF8B40-CA8C-438D-BA45-E18495A9ED99}"/>
    <cellStyle name="7_Production Report 04 Nov 2006" xfId="468" xr:uid="{FB0A435B-FC2B-45CA-9786-23DD022B730E}"/>
    <cellStyle name="7_Production Report 04 Nov 2007" xfId="469" xr:uid="{AB1890AE-3F0A-4A17-A7B1-4D1480ACABF8}"/>
    <cellStyle name="7_Production Report 04 Okt  2007" xfId="470" xr:uid="{38E40AB5-B22A-4D50-AB12-BF6B98B2FD01}"/>
    <cellStyle name="7_Production Report 04 Okt 2006" xfId="471" xr:uid="{CB1B760B-4234-485B-9BAE-E628D6E2B2C7}"/>
    <cellStyle name="7_Production Report 04 Sept  2007" xfId="472" xr:uid="{A7CA9285-83CE-4CC9-A390-A1233E42D29F}"/>
    <cellStyle name="7_Production Report 04 Sept 06" xfId="473" xr:uid="{73134ACA-C8A5-4569-809B-FEBD55EEA3B9}"/>
    <cellStyle name="7_Production Report 04~06 April 2008" xfId="474" xr:uid="{5B5F9ED9-AAD4-4F92-8397-3F16B101CEF3}"/>
    <cellStyle name="7_Production Report 05 April 2006" xfId="475" xr:uid="{D06084A0-925F-4328-9326-7413FAAFD516}"/>
    <cellStyle name="7_Production Report 05 August  2007" xfId="476" xr:uid="{E73386A7-D782-414D-90AA-40BFF8506136}"/>
    <cellStyle name="7_Production Report 05 Dec 2006" xfId="477" xr:uid="{6AD18635-5EE2-46E9-92C7-A6AFF0F87D85}"/>
    <cellStyle name="7_Production Report 05 Dec 2007" xfId="478" xr:uid="{FA61BC69-07A6-4180-A527-DA7D95A1097F}"/>
    <cellStyle name="7_Production Report 05 Feb 2008" xfId="479" xr:uid="{F1FDAC67-684A-4916-A4F4-AB768CEB3A3B}"/>
    <cellStyle name="7_Production Report 05 Juli 2006" xfId="480" xr:uid="{0E21F14B-51D4-41B5-8083-9223EBC563E9}"/>
    <cellStyle name="7_Production Report 05 Juli 2007" xfId="481" xr:uid="{4DB69C9D-BEDD-4867-9C65-3952ACD3A190}"/>
    <cellStyle name="7_Production Report 05 Juni 2006" xfId="482" xr:uid="{7594CF71-B9C8-4545-89BC-E14F95FAE0F4}"/>
    <cellStyle name="7_Production Report 05 Juni 2007" xfId="483" xr:uid="{C15BDC40-A8BD-40E9-AF67-925FD66E9B18}"/>
    <cellStyle name="7_Production Report 05 Mar 2008" xfId="484" xr:uid="{907288A0-F8FC-4E79-A40C-F7359AA07FD9}"/>
    <cellStyle name="7_Production Report 05 Mei 2006" xfId="485" xr:uid="{0485174E-4202-4E70-9CC0-C1646043E5F3}"/>
    <cellStyle name="7_Production Report 05 Nov 2007" xfId="486" xr:uid="{209C98DF-A0DB-46C7-A219-1133639FB58E}"/>
    <cellStyle name="7_Production Report 05 Okt  2007" xfId="487" xr:uid="{1A6C50BE-611B-4D81-9FA5-9F50296CB93A}"/>
    <cellStyle name="7_Production Report 05 Okt 2006" xfId="488" xr:uid="{43B86918-7415-4B59-A081-376881139DF3}"/>
    <cellStyle name="7_Production Report 05 Sept  2007" xfId="489" xr:uid="{EA3A4F4A-0D26-4AC6-9C45-BB8B65ACA500}"/>
    <cellStyle name="7_Production Report 05 Sept 06" xfId="490" xr:uid="{9F0BAF72-B68A-49AE-8CF4-158EE04DF70D}"/>
    <cellStyle name="7_Production Report 06 April 2006 rev1" xfId="491" xr:uid="{94553C64-B143-4E26-9382-06DF1861D1DC}"/>
    <cellStyle name="7_Production Report 06 August  2007" xfId="492" xr:uid="{64DC56EA-A3AB-4F3D-8245-0FC2EB961160}"/>
    <cellStyle name="7_Production Report 06 Dec 2006" xfId="493" xr:uid="{BE69EE62-1A08-4847-B8B5-60DAE4A6F9F2}"/>
    <cellStyle name="7_Production Report 06 Dec 2007" xfId="494" xr:uid="{C8A3F342-0AC7-4777-A085-EBE3F0FCF084}"/>
    <cellStyle name="7_Production Report 06 Feb 2008" xfId="495" xr:uid="{41610D1B-2069-4443-94C8-397171410945}"/>
    <cellStyle name="7_Production Report 06 Juli 2006" xfId="496" xr:uid="{21AF2DEE-0BB1-4324-A7AC-5255585098F5}"/>
    <cellStyle name="7_Production Report 06 Juli 2007" xfId="497" xr:uid="{5959795D-E416-4CEB-83B3-C6B69C65FA10}"/>
    <cellStyle name="7_Production Report 06 Juni 2006" xfId="498" xr:uid="{DE93FDDA-3F9B-48E9-B273-57F789EE7E0F}"/>
    <cellStyle name="7_Production Report 06 Juni 2007" xfId="499" xr:uid="{0C63FF78-A3FB-4176-836C-EB0003285E47}"/>
    <cellStyle name="7_Production Report 06 Juni 2007 C" xfId="500" xr:uid="{52CC09F7-031C-4AED-9038-2463D083CE3D}"/>
    <cellStyle name="7_Production Report 06 Mar 2008" xfId="501" xr:uid="{6A1142AB-AD78-4B5A-B42C-BEBB03CBFEE4}"/>
    <cellStyle name="7_Production Report 06 May 2008" xfId="502" xr:uid="{3A21E788-68DE-459A-ABFE-7243045E8DE7}"/>
    <cellStyle name="7_Production Report 06 Mei 2006" xfId="503" xr:uid="{15C63764-077A-4D6B-BC1E-985CC98115FF}"/>
    <cellStyle name="7_Production Report 06 Nov 2007" xfId="504" xr:uid="{97B11C97-242A-43CB-85F5-A08321B2B766}"/>
    <cellStyle name="7_Production Report 06 Okt  2007" xfId="505" xr:uid="{0F9C97D5-C8ED-40B8-971C-5E61B899F4D9}"/>
    <cellStyle name="7_Production Report 06 Okt 2006" xfId="506" xr:uid="{6753AC57-4948-4C44-B50C-C39CEF87444E}"/>
    <cellStyle name="7_Production Report 06 Sept  2007" xfId="507" xr:uid="{4E1C70EA-1B45-4303-8BA6-01F77D538861}"/>
    <cellStyle name="7_Production Report 06 Sept 06" xfId="508" xr:uid="{B0663E38-626E-4431-ABD7-74C5E060FBF3}"/>
    <cellStyle name="7_Production Report 07 ~ 08 Sept  2007" xfId="509" xr:uid="{38CB9E00-63A0-47B2-B4DE-50D09AA4D8BC}"/>
    <cellStyle name="7_Production Report 07 April 2006" xfId="510" xr:uid="{19317D6A-0DBD-4FE8-BFBD-74604BFA739A}"/>
    <cellStyle name="7_Production Report 07 April 2008" xfId="511" xr:uid="{A60F07EC-47B0-46AF-9A28-7835B55AAA97}"/>
    <cellStyle name="7_Production Report 07 August  2007" xfId="512" xr:uid="{BC6B7686-0A2C-424E-8DCB-6AFD9A554574}"/>
    <cellStyle name="7_Production Report 07 Dec 2006" xfId="513" xr:uid="{37A8E7AA-2323-49A3-9774-80ED18BDD363}"/>
    <cellStyle name="7_Production Report 07 Dec 2007" xfId="514" xr:uid="{AC252602-F8DF-481E-BF96-45BF094CFF19}"/>
    <cellStyle name="7_Production Report 07 Feb 2008" xfId="515" xr:uid="{968670C5-C99F-4791-B623-E7D863A6504E}"/>
    <cellStyle name="7_Production Report 07 Jan 2008" xfId="516" xr:uid="{7ACFB8D8-C97D-45A3-A764-66B6989F02E5}"/>
    <cellStyle name="7_Production Report 07 Juli 2006" xfId="517" xr:uid="{D67CB6F5-D78E-455B-92D6-07F90B002AD4}"/>
    <cellStyle name="7_Production Report 07 Juni 2006" xfId="518" xr:uid="{433CC31E-0A43-407A-8C87-F51FDE60BA30}"/>
    <cellStyle name="7_Production Report 07 Juni 2007 Actual" xfId="519" xr:uid="{CC6DEA16-5676-4EDB-8A81-A20D0B866EFA}"/>
    <cellStyle name="7_Production Report 07 Mar 2008" xfId="520" xr:uid="{7FB16F36-6E8D-4A61-B0BC-B46B26970E57}"/>
    <cellStyle name="7_Production Report 07 May 2008" xfId="521" xr:uid="{E94C8720-782B-4FEF-ADC9-518D95962C6C}"/>
    <cellStyle name="7_Production Report 07 Nov 2007" xfId="522" xr:uid="{1EFD4162-7D84-4FCC-9E11-B2BBC3DBC53B}"/>
    <cellStyle name="7_Production Report 07 Okt  2007" xfId="523" xr:uid="{451BCB99-5246-4CF2-B71B-BBFBB7E52699}"/>
    <cellStyle name="7_Production Report 07 Okt 2006" xfId="524" xr:uid="{83098CC5-9325-4237-8C03-81280088781A}"/>
    <cellStyle name="7_Production Report 07 Sept  2007" xfId="525" xr:uid="{A222B201-9F77-4B7C-B25F-8BD3606DF6F6}"/>
    <cellStyle name="7_Production Report 07 Sept 06" xfId="526" xr:uid="{CCB52646-550D-4B9D-AFEF-519D870C994A}"/>
    <cellStyle name="7_Production Report 07~9  Juli 2006" xfId="527" xr:uid="{B2FEF1B4-5DE0-460A-8E3B-3738AABBD0B2}"/>
    <cellStyle name="7_Production Report 08 April 2006" xfId="528" xr:uid="{D6671B35-FCFC-4D7A-98A6-F8A9BE99530A}"/>
    <cellStyle name="7_Production Report 08 April 2008" xfId="529" xr:uid="{B7404E91-D6C2-4CE6-B0BC-2C487A18EDB7}"/>
    <cellStyle name="7_Production Report 08 August  2007" xfId="530" xr:uid="{7C178BD2-7835-4300-8078-45950C20DB9E}"/>
    <cellStyle name="7_Production Report 08 Dec 2006" xfId="531" xr:uid="{06581870-2272-4527-A89E-F789E74FAA93}"/>
    <cellStyle name="7_Production Report 08 Dec 2007" xfId="532" xr:uid="{8DAC0A39-B377-4FE6-ACE8-27F866B2EC5D}"/>
    <cellStyle name="7_Production Report 08 Feb 2008" xfId="533" xr:uid="{C431A4E7-6378-4792-AF96-CA13C62FDA4C}"/>
    <cellStyle name="7_Production Report 08 Jan 2008" xfId="534" xr:uid="{E978B844-38AC-4359-8196-6111A908B8B6}"/>
    <cellStyle name="7_Production Report 08 Juni 2006" xfId="535" xr:uid="{0BF2838A-25A8-4576-B529-D4C465A006D2}"/>
    <cellStyle name="7_Production Report 08 Juni 2007" xfId="536" xr:uid="{6D0BF954-E7F0-42E0-92A0-EED2AE01C8F0}"/>
    <cellStyle name="7_Production Report 08 Mar 2008" xfId="537" xr:uid="{EC72F0E9-C510-425E-8626-04CA9680CE29}"/>
    <cellStyle name="7_Production Report 08 May 2008" xfId="538" xr:uid="{07F134B5-7402-4247-AF11-CFE66907F6B4}"/>
    <cellStyle name="7_Production Report 08 Mei 2006h" xfId="539" xr:uid="{E8A78EAF-8B6B-47D3-9CE0-3970BDB48059}"/>
    <cellStyle name="7_Production Report 08 Nov 2007" xfId="540" xr:uid="{FB2C6250-A153-48F1-9A3C-ABDE1C5B8E75}"/>
    <cellStyle name="7_Production Report 08 Okt  2007" xfId="541" xr:uid="{04B198FA-2545-452F-BE0C-03BD24077F6F}"/>
    <cellStyle name="7_Production Report 08 Okt 2006" xfId="542" xr:uid="{ADDBF97D-5433-41D1-B0A6-6518F4F9C473}"/>
    <cellStyle name="7_Production Report 08 Sept 06" xfId="543" xr:uid="{41EFACD2-A4D0-4DE7-AF4C-E489F90B4B18}"/>
    <cellStyle name="7_Production Report 08~09 Dec 2006" xfId="544" xr:uid="{F09871DD-D03D-4675-83FC-8697901A1C86}"/>
    <cellStyle name="7_Production Report 09 April 2008" xfId="545" xr:uid="{2F624984-757B-4B65-9A9E-31FB43645944}"/>
    <cellStyle name="7_Production Report 09 August  2007" xfId="546" xr:uid="{8AE05D84-30C2-4786-B8D1-450617AF14B9}"/>
    <cellStyle name="7_Production Report 09 Feb 2008" xfId="547" xr:uid="{AB14D603-254B-49B9-99D6-9AB10EA9521B}"/>
    <cellStyle name="7_Production Report 09 Jan 2008" xfId="548" xr:uid="{57EF8C33-0C04-4C55-AA73-CB7321D9E74F}"/>
    <cellStyle name="7_Production Report 09 Juli 2007" xfId="549" xr:uid="{5E965ECB-985B-434F-8448-08F07612129D}"/>
    <cellStyle name="7_Production Report 09 Juni 2006" xfId="550" xr:uid="{C19466C6-4CCA-4120-9A0D-A0F50E1BA120}"/>
    <cellStyle name="7_Production Report 09 May 2008" xfId="551" xr:uid="{D8942C65-85C3-4BE7-AEF6-0526CF07148A}"/>
    <cellStyle name="7_Production Report 09 Mei 2006_41184" xfId="552" xr:uid="{1F38BDA1-18CB-4DB3-B446-6E7B52A6186E}"/>
    <cellStyle name="7_Production Report 09 Nov 2007" xfId="553" xr:uid="{A3FB406B-04BC-4C8A-80C2-C8A8CB4CAA5C}"/>
    <cellStyle name="7_Production Report 09 Okt  2007" xfId="554" xr:uid="{E115E5F9-CAF6-481F-815D-9FB76A188859}"/>
    <cellStyle name="7_Production Report 09 Okt 2006" xfId="555" xr:uid="{B8618AA6-14A6-4D0B-812A-4AA01EFEFE70}"/>
    <cellStyle name="7_Production Report 09 Sept  2007" xfId="556" xr:uid="{7842AB63-763B-4E08-B1A1-F5EBA4A9CE9E}"/>
    <cellStyle name="7_Production Report 1 Agustus 2006" xfId="557" xr:uid="{0F07992A-CA0B-4F6B-8B89-320078F44961}"/>
    <cellStyle name="7_Production Report 1 Feb 2006" xfId="558" xr:uid="{2C3C1BF6-A557-43D8-8293-F0C8149CB4EF}"/>
    <cellStyle name="7_Production Report 1 Feb 2007" xfId="559" xr:uid="{0A1D746C-6BE6-4A67-9BE1-30EADC70F9A1}"/>
    <cellStyle name="7_Production Report 1 Juni 2006" xfId="560" xr:uid="{6195A2EB-81FB-470E-BB46-B2A15F7F6786}"/>
    <cellStyle name="7_Production Report 1 Mar 2007" xfId="561" xr:uid="{F44D9E89-54DA-4B4A-9CA4-0105C2C38B6D}"/>
    <cellStyle name="7_Production Report 1 Maret 2006" xfId="562" xr:uid="{2E0D1D9E-21E7-4B54-A00B-8CDDBE53912E}"/>
    <cellStyle name="7_Production Report 1 Mei 2007" xfId="563" xr:uid="{C207B5B2-6E85-4EB5-B04E-2228DFBB28B1}"/>
    <cellStyle name="7_Production Report 10 Agustus 2006" xfId="564" xr:uid="{5AA89340-1394-48A5-9A2E-3A65FD8D84C5}"/>
    <cellStyle name="7_Production Report 10 April 2006" xfId="565" xr:uid="{FA82ECF8-B9A8-4735-9691-9B3805367FE5}"/>
    <cellStyle name="7_Production Report 10 April 2007" xfId="566" xr:uid="{E33F80D4-9942-4D30-93E4-EF50CF3B4A09}"/>
    <cellStyle name="7_Production Report 10 April 2008" xfId="567" xr:uid="{371E79D8-4169-4B8F-B43C-72220A4F5C35}"/>
    <cellStyle name="7_Production Report 10 August  2007" xfId="568" xr:uid="{9260F058-E120-4B83-9133-C373C775723D}"/>
    <cellStyle name="7_Production Report 10 Dec 2007" xfId="569" xr:uid="{DF3140D9-5612-4192-8A68-F9AD1DCF6BB6}"/>
    <cellStyle name="7_Production Report 10 Feb 2006" xfId="570" xr:uid="{0B1A051E-F9CC-4CAB-A536-9D0C115921AD}"/>
    <cellStyle name="7_Production Report 10 Feb 2007" xfId="571" xr:uid="{296E07A8-CF72-4B24-9623-0E2B44EAC27A}"/>
    <cellStyle name="7_Production Report 10 Feb 2007 ~11 feb 2007" xfId="572" xr:uid="{4D621520-B87E-414C-8614-FAE07C7E5C64}"/>
    <cellStyle name="7_Production Report 10 Feb 2007gg" xfId="573" xr:uid="{3EE954E4-FF39-4045-9D87-7208777A2640}"/>
    <cellStyle name="7_Production Report 10 Feb 2008" xfId="574" xr:uid="{49DD5228-E420-493F-9167-6867D775EE0D}"/>
    <cellStyle name="7_Production Report 10 Jan 2007" xfId="575" xr:uid="{747CCCFC-2D14-4D76-A223-CBAD5B9B23EB}"/>
    <cellStyle name="7_Production Report 10 Juli 2006" xfId="576" xr:uid="{9BF16E34-CFFE-4380-8590-4B6AB8BCD604}"/>
    <cellStyle name="7_Production Report 10 Juli 2007" xfId="577" xr:uid="{EB412F04-254C-4017-BF8C-AED55F6D6C4B}"/>
    <cellStyle name="7_Production Report 10 Juni 2006" xfId="578" xr:uid="{39C5B878-9992-400A-BD30-B78D73723E7F}"/>
    <cellStyle name="7_Production Report 10 Mar 2008" xfId="579" xr:uid="{9A4C4A94-1A3A-4594-AE72-74CD46AB1FC2}"/>
    <cellStyle name="7_Production Report 10 Maret 2006" xfId="580" xr:uid="{2C0F35F9-5370-4ED4-8252-9763529FB872}"/>
    <cellStyle name="7_Production Report 10 May 2008" xfId="581" xr:uid="{FC2018BA-1994-4FDF-B595-DFD5C151E545}"/>
    <cellStyle name="7_Production Report 10 Mei 2006" xfId="582" xr:uid="{4989BAFB-08B7-4593-8ECE-C3CC807DEB28}"/>
    <cellStyle name="7_Production Report 10 Mei 2007" xfId="583" xr:uid="{B7E06C29-12CE-4DE1-8DEE-6E2E420727F3}"/>
    <cellStyle name="7_Production Report 10 Nov 2006" xfId="584" xr:uid="{96C541CB-998D-45D9-AF01-8B07E706C44E}"/>
    <cellStyle name="7_Production Report 10 Nov 2007" xfId="585" xr:uid="{5728342A-153F-448F-BCBB-CAC08458F4ED}"/>
    <cellStyle name="7_Production Report 10 Okt  2007" xfId="586" xr:uid="{FC79F187-773D-4B19-8550-2488B3C1AA83}"/>
    <cellStyle name="7_Production Report 10 Okt 2006" xfId="587" xr:uid="{AAE75FDE-2463-4971-B94C-59DF9F143C4A}"/>
    <cellStyle name="7_Production Report 10 Sept  2007" xfId="588" xr:uid="{BD0457F1-18C3-42D7-844A-D2B3ED420F4E}"/>
    <cellStyle name="7_Production Report 10 Sept 06" xfId="589" xr:uid="{1357583F-12E8-4075-8EE5-7BD30424E660}"/>
    <cellStyle name="7_Production Report 11 ~ 12 Apr 2008" xfId="590" xr:uid="{19B24FA6-9375-4E9B-9CDF-F42F4D90C1AB}"/>
    <cellStyle name="7_Production Report 11 Agustus 2006" xfId="591" xr:uid="{74388F99-A186-4A3E-BFC7-62CDB0328C63}"/>
    <cellStyle name="7_Production Report 11 Apr 2008" xfId="592" xr:uid="{95A7397F-1F37-4CCB-8219-5A763C26B954}"/>
    <cellStyle name="7_Production Report 11 April 2007" xfId="593" xr:uid="{1F0615A9-FEBD-446B-838C-F0D200F18183}"/>
    <cellStyle name="7_Production Report 11 Dec 2006" xfId="594" xr:uid="{47D8F6C4-0DDD-4290-8E35-D00E76F3D06E}"/>
    <cellStyle name="7_Production Report 11 Dec 2007" xfId="595" xr:uid="{9A032024-E977-449D-9150-081C336DD955}"/>
    <cellStyle name="7_Production Report 11 Feb 2006" xfId="596" xr:uid="{2A4DC205-83B0-4717-9B24-425F8223D06D}"/>
    <cellStyle name="7_Production Report 11 Feb 2008" xfId="597" xr:uid="{E78C9CBF-3493-401F-A6FE-820AD9063274}"/>
    <cellStyle name="7_Production Report 11 Jan 2007" xfId="598" xr:uid="{ED4E1255-AA4F-4758-80FD-10A916C4C44C}"/>
    <cellStyle name="7_Production Report 11 Jan 2008" xfId="599" xr:uid="{4444FD4B-27A3-42D2-B4F8-139356652BA6}"/>
    <cellStyle name="7_Production Report 11 Jan 2008n" xfId="600" xr:uid="{2FE27819-B90E-41EF-AAC5-FD003E0FEBE6}"/>
    <cellStyle name="7_Production Report 11 Juli 2006" xfId="601" xr:uid="{90A4EACF-39B4-44D3-A64D-287CE58EC754}"/>
    <cellStyle name="7_Production Report 11 Juli 2007" xfId="602" xr:uid="{7C39BEA5-5459-45AD-9325-E09D9B21B1A3}"/>
    <cellStyle name="7_Production Report 11 Juni 2006" xfId="603" xr:uid="{99350D12-0130-44ED-B35F-B511C967A9E8}"/>
    <cellStyle name="7_Production Report 11 Juni 2007" xfId="604" xr:uid="{0671BB3E-8ADF-4A7D-BD37-F85E7455C079}"/>
    <cellStyle name="7_Production Report 11 Mar 2008" xfId="605" xr:uid="{FFD692B9-8F31-44AC-A16B-BBD2CBF5EDA8}"/>
    <cellStyle name="7_Production Report 11 Maret 2006" xfId="606" xr:uid="{A9EDDA48-35BB-4527-9EED-CD7B4B4EA34C}"/>
    <cellStyle name="7_Production Report 11 Mei 2006" xfId="607" xr:uid="{E5C33A2C-973A-4892-86BB-9DD2E8A426F3}"/>
    <cellStyle name="7_Production Report 11 Mei 2007" xfId="608" xr:uid="{904A481A-8E15-4FEF-A278-9E41E494FFE4}"/>
    <cellStyle name="7_Production Report 11 Nov 2006" xfId="609" xr:uid="{350842E2-B37D-47E2-B4C8-3CA137A69098}"/>
    <cellStyle name="7_Production Report 11 Okt  2007" xfId="610" xr:uid="{456ECA71-E103-4506-B4B1-ACD8F21159CE}"/>
    <cellStyle name="7_Production Report 11 Okt 2006" xfId="611" xr:uid="{7C474F5D-9299-4F50-BD0E-6510062EB15A}"/>
    <cellStyle name="7_Production Report 11 Sept  2007" xfId="612" xr:uid="{4C2AC387-8C0F-4488-BA89-07DFE087B779}"/>
    <cellStyle name="7_Production Report 11 Sept  2007_41184" xfId="613" xr:uid="{23797F13-521F-437C-A3E6-02BA5CC33739}"/>
    <cellStyle name="7_Production Report 11 Sept 06" xfId="614" xr:uid="{6B0EBB37-1481-439A-A84E-310E7E95D8AD}"/>
    <cellStyle name="7_Production Report 11~12 Nov 2006" xfId="615" xr:uid="{8ECF508D-4E95-46AD-A0EF-CA63A606F00E}"/>
    <cellStyle name="7_Production Report 12 Agustus 2006" xfId="616" xr:uid="{9F91692F-FF2A-42F8-8F1E-249699021969}"/>
    <cellStyle name="7_Production Report 12 April 2006" xfId="617" xr:uid="{C8D46F48-9194-4E34-BAF1-F170790CA21C}"/>
    <cellStyle name="7_Production Report 12 April 2007" xfId="618" xr:uid="{D9E433FF-FE57-48C5-AF11-6014A7B9D9E7}"/>
    <cellStyle name="7_Production Report 12 August  2007" xfId="619" xr:uid="{335CEEBF-C2F5-4696-B38A-7B5EB905E0E3}"/>
    <cellStyle name="7_Production Report 12 Dec 2006" xfId="620" xr:uid="{89940A76-9029-429D-A128-B3E832FD1BD9}"/>
    <cellStyle name="7_Production Report 12 Dec 2007" xfId="621" xr:uid="{FB952F26-B5D5-4A35-8C40-5EF9FB545620}"/>
    <cellStyle name="7_Production Report 12 Feb 2007" xfId="622" xr:uid="{1477A2D0-FD69-4053-95CE-C211C73B066F}"/>
    <cellStyle name="7_Production Report 12 Feb 2008" xfId="623" xr:uid="{5AE52CF9-245D-445F-B112-A8C89FD03496}"/>
    <cellStyle name="7_Production Report 12 Jan 2007" xfId="624" xr:uid="{8641091C-DA6D-4E9B-A55D-3C55F6264D81}"/>
    <cellStyle name="7_Production Report 12 Juli 2007" xfId="625" xr:uid="{DFB6BD04-FFFD-4D58-94D5-FD3166C926E6}"/>
    <cellStyle name="7_Production Report 12 Juni 2006" xfId="626" xr:uid="{A626AAC2-CB99-4FF1-8EEE-82E2F1B9A66D}"/>
    <cellStyle name="7_Production Report 12 Juni 2007" xfId="627" xr:uid="{86A15B87-F5C1-481E-BC6E-AB959E020042}"/>
    <cellStyle name="7_Production Report 12 Mar 2007" xfId="628" xr:uid="{42E7F951-419A-4930-918F-F06DF1CDCEF5}"/>
    <cellStyle name="7_Production Report 12 Mar 2008" xfId="629" xr:uid="{6BEFCBFF-4C06-4776-BA40-F93390293E06}"/>
    <cellStyle name="7_Production Report 12 May  2008" xfId="630" xr:uid="{2A82C762-14BA-4EA9-AF8D-3177095AD6B3}"/>
    <cellStyle name="7_Production Report 12 Mei 2006_24130" xfId="631" xr:uid="{A68CDC24-78F6-4458-A822-50F962A9054C}"/>
    <cellStyle name="7_Production Report 12 Mei 2007" xfId="632" xr:uid="{77B2FBE0-CC3C-4759-A18A-0FF46A8CB690}"/>
    <cellStyle name="7_Production Report 12 Nov 2007" xfId="633" xr:uid="{B6C1A83A-6FC1-4FA2-AD74-7EF3415DA92E}"/>
    <cellStyle name="7_Production Report 12 Okt 2006" xfId="634" xr:uid="{2FE68EAE-75A8-4613-8BB3-A4839BD623BC}"/>
    <cellStyle name="7_Production Report 12 Sept  2007" xfId="635" xr:uid="{65D6CF58-14CE-4BDF-887B-1154656EACED}"/>
    <cellStyle name="7_Production Report 12 Sept 06" xfId="636" xr:uid="{61E75895-02AC-4A89-8D98-EB2E117D6445}"/>
    <cellStyle name="7_Production Report 12~13 Agustus 2006" xfId="637" xr:uid="{E53CF122-B349-49C6-BDB2-D061741CCB7E}"/>
    <cellStyle name="7_Production Report 13 ~ 14 April 2006" xfId="638" xr:uid="{98118F28-B85B-4A0C-BA97-BF787CA80175}"/>
    <cellStyle name="7_Production Report 13 April 2006" xfId="639" xr:uid="{A34243C9-2D23-467D-822F-7F1FDF21BD06}"/>
    <cellStyle name="7_Production Report 13 April 2007" xfId="640" xr:uid="{8F57F676-D2E2-4EAC-B816-01F8354ADBE0}"/>
    <cellStyle name="7_Production Report 13 August  2007" xfId="641" xr:uid="{58A71DAF-B1D8-40DE-BA3A-65BE2069FB00}"/>
    <cellStyle name="7_Production Report 13 Dec 2006" xfId="642" xr:uid="{01C29CEF-45A0-4591-8725-95BE4DB9A233}"/>
    <cellStyle name="7_Production Report 13 Dec 2007" xfId="643" xr:uid="{5089815E-5511-456B-A4AC-6404645E7283}"/>
    <cellStyle name="7_Production Report 13 Feb 2006" xfId="644" xr:uid="{7213A61C-ACB5-491C-9319-B2EBBEA76AEE}"/>
    <cellStyle name="7_Production Report 13 Feb 2007" xfId="645" xr:uid="{C36C459E-ECBD-4AA3-8C8E-A4B76DE2E3ED}"/>
    <cellStyle name="7_Production Report 13 Feb 2008" xfId="646" xr:uid="{C856844B-B243-4F08-A65E-B5614F84A10C}"/>
    <cellStyle name="7_Production Report 13 Juli 2007" xfId="647" xr:uid="{3124B405-8440-44EA-AD58-228F8A918FAD}"/>
    <cellStyle name="7_Production Report 13 Juni 2006" xfId="648" xr:uid="{F63B0091-9C19-4170-87E7-0BD70D51A728}"/>
    <cellStyle name="7_Production Report 13 Juni 2007" xfId="649" xr:uid="{F8C888AF-C45E-4F66-80C1-CEB8CB7D93DB}"/>
    <cellStyle name="7_Production Report 13 Mar 2007" xfId="650" xr:uid="{0EF3AEFB-98D4-411D-BD65-7E2BC79048D0}"/>
    <cellStyle name="7_Production Report 13 Mar 2008" xfId="651" xr:uid="{12DDD39C-B29A-40FE-9ECB-0FDA7B618A09}"/>
    <cellStyle name="7_Production Report 13 Maret 2006" xfId="652" xr:uid="{BD2B4E25-1DF9-48E2-802B-4C878EF9A6CF}"/>
    <cellStyle name="7_Production Report 13 Mei 2006" xfId="653" xr:uid="{6A5A675F-1D73-470F-9D0C-DD5E6DC2365F}"/>
    <cellStyle name="7_Production Report 13 Nov 2006" xfId="654" xr:uid="{BB5658A8-4852-47BE-BBEC-A6EE011A2D12}"/>
    <cellStyle name="7_Production Report 13 Nov 2007" xfId="655" xr:uid="{4B2A6976-7C17-4580-BC10-7B9F4F661DC4}"/>
    <cellStyle name="7_Production Report 13 Okt 2006" xfId="656" xr:uid="{3B50AFC0-209A-4008-88A1-E0848039A617}"/>
    <cellStyle name="7_Production Report 13 Sept  2007" xfId="657" xr:uid="{BB9CBAE5-BCAB-4C4B-AC6B-84232F20283C}"/>
    <cellStyle name="7_Production Report 13 Sept 06" xfId="658" xr:uid="{9DC9C71E-663D-4FEB-8457-0DD0D0C306DC}"/>
    <cellStyle name="7_Production Report 14 ~ 15 Okt 2006" xfId="659" xr:uid="{B091D1BB-01C8-4521-A1F9-918092F524F5}"/>
    <cellStyle name="7_Production Report 14 Agustus 2006" xfId="660" xr:uid="{F48356E0-4404-4017-B822-95C3F2164140}"/>
    <cellStyle name="7_Production Report 14 April 2007" xfId="661" xr:uid="{55F3183A-7300-4CC2-980D-2F24FFFEAD84}"/>
    <cellStyle name="7_Production Report 14 April 2008" xfId="662" xr:uid="{B480AECE-66F7-4CF6-85D2-32F7DB690033}"/>
    <cellStyle name="7_Production Report 14 August  2007" xfId="663" xr:uid="{8BD5EC26-A78E-443C-93C5-DCBC0E827A4D}"/>
    <cellStyle name="7_Production Report 14 Dec 2006" xfId="664" xr:uid="{43F8C04C-F126-486F-882C-E3438BAC0A08}"/>
    <cellStyle name="7_Production Report 14 Dec 2007" xfId="665" xr:uid="{F23F5214-869A-4768-AFA8-DAF632320B86}"/>
    <cellStyle name="7_Production Report 14 Feb 2006" xfId="666" xr:uid="{9064512D-EBCE-46AE-81B7-C9BD370D6ABA}"/>
    <cellStyle name="7_Production Report 14 Feb 2007" xfId="667" xr:uid="{07131FA6-25A0-47EF-B4D2-A3505890189A}"/>
    <cellStyle name="7_Production Report 14 Feb 2008" xfId="668" xr:uid="{61905DD5-BFD1-4B75-8E92-CF124426CD29}"/>
    <cellStyle name="7_Production Report 14 Jan 2008" xfId="669" xr:uid="{5F37408B-4F00-4BEB-8779-D417CC89931D}"/>
    <cellStyle name="7_Production Report 14 Juni 2006.." xfId="670" xr:uid="{A9AB1F01-0819-4F7B-8FC2-11F1BE09E363}"/>
    <cellStyle name="7_Production Report 14 Juni 2007" xfId="671" xr:uid="{769C81D4-4C80-4209-9081-1E9CE76EC15E}"/>
    <cellStyle name="7_Production Report 14 Mar 2007" xfId="672" xr:uid="{201DCEE5-76A5-4563-8CC0-246BE1296B82}"/>
    <cellStyle name="7_Production Report 14 Mar 2008" xfId="673" xr:uid="{2C8BA0A5-14AC-47EE-8A52-F80132F88210}"/>
    <cellStyle name="7_Production Report 14 Maret 2006" xfId="674" xr:uid="{4A6481F1-3232-43E8-9DC7-F1A775341B88}"/>
    <cellStyle name="7_Production Report 14 Mei 2006" xfId="675" xr:uid="{1D4E37DE-C066-4A68-BFCC-36D733217DA7}"/>
    <cellStyle name="7_Production Report 14 Mei 2007" xfId="676" xr:uid="{ABAD3ABD-55B1-4B72-B223-FCD55D31931D}"/>
    <cellStyle name="7_Production Report 14 Nov 2006" xfId="677" xr:uid="{6E8D1713-1ED5-4256-8047-5DEA2C52F8CF}"/>
    <cellStyle name="7_Production Report 14 Nov 2007" xfId="678" xr:uid="{95340377-A7DD-4B23-AE0C-71FCDBB99CD1}"/>
    <cellStyle name="7_Production Report 14 Okt 2006" xfId="679" xr:uid="{945DB618-FE88-4CB1-BF41-B6AE2FF461CF}"/>
    <cellStyle name="7_Production Report 14 Sept  2007" xfId="680" xr:uid="{12ECEE75-1926-4175-BC2B-1302CBA0700F}"/>
    <cellStyle name="7_Production Report 14 Sept 06" xfId="681" xr:uid="{E75C483C-FB6A-49FA-865C-24102593C563}"/>
    <cellStyle name="7_Production Report 14~15 Dec 2007" xfId="682" xr:uid="{24F734D0-80A2-42EB-8438-973A18359290}"/>
    <cellStyle name="7_Production Report 15 &amp; 16 Mar 2008" xfId="683" xr:uid="{39E9A134-A4A8-4FA0-AB14-E124DBA1903B}"/>
    <cellStyle name="7_Production Report 15 ~ 16 April 2006" xfId="684" xr:uid="{45AD5B19-92A7-4389-B1F7-FAC393F5A858}"/>
    <cellStyle name="7_Production Report 15 ~ 16 Dec 2006" xfId="685" xr:uid="{1AF37C82-9DFD-4DFA-A2B9-13063F0E1720}"/>
    <cellStyle name="7_Production Report 15 ~ 16 Dec 2006 GMES" xfId="686" xr:uid="{B6F2CE81-66B4-42B4-BF33-E9D914AEFB02}"/>
    <cellStyle name="7_Production Report 15 Agustus 2006" xfId="687" xr:uid="{19695BD2-7856-4629-BA11-142443182750}"/>
    <cellStyle name="7_Production Report 15 April 2008" xfId="688" xr:uid="{91287638-078E-420B-A03A-3B358E074550}"/>
    <cellStyle name="7_Production Report 15 August  2007" xfId="689" xr:uid="{409054D7-4BB8-4F36-BE83-567A44A7EC56}"/>
    <cellStyle name="7_Production Report 15 Feb 2006" xfId="690" xr:uid="{CF83BBD3-255D-40DB-B1F2-D56FAACD8D34}"/>
    <cellStyle name="7_Production Report 15 Feb 2007" xfId="691" xr:uid="{12C11B95-8525-4911-9161-219C57573A38}"/>
    <cellStyle name="7_Production Report 15 Feb 2008" xfId="692" xr:uid="{FCCDFD13-7AB4-4EA2-91E6-A8ECB6A61E55}"/>
    <cellStyle name="7_Production Report 15 Jan 2007" xfId="693" xr:uid="{F45407EE-20CE-4766-B856-395297B44856}"/>
    <cellStyle name="7_Production Report 15 Jan 2008" xfId="694" xr:uid="{A7AB9C56-2D1E-47CD-BC62-E3B1BF541FD8}"/>
    <cellStyle name="7_Production Report 15 Juni 2006" xfId="695" xr:uid="{A26DB285-A8B2-4A28-B49A-1403ED0A5FFD}"/>
    <cellStyle name="7_Production Report 15 Juni 2007" xfId="696" xr:uid="{B7DC5730-ECFE-43DA-8238-E326BD46ED6C}"/>
    <cellStyle name="7_Production Report 15 Mar 2007" xfId="697" xr:uid="{0955F139-3CBF-49C4-AF24-6E4B852469A5}"/>
    <cellStyle name="7_Production Report 15 Maret 2006" xfId="698" xr:uid="{285E001E-4051-4A40-A743-1E016ECA5398}"/>
    <cellStyle name="7_Production Report 15 Mei 2006" xfId="699" xr:uid="{80B5811B-619B-4123-98DE-E4FFF0EFD366}"/>
    <cellStyle name="7_Production Report 15 Mei 2007" xfId="700" xr:uid="{909D207C-2B98-439A-B0CE-1D43346AB07C}"/>
    <cellStyle name="7_Production Report 15 Nov 2006 B" xfId="701" xr:uid="{DDFB7CE2-83F3-49BF-B989-B07817831E3E}"/>
    <cellStyle name="7_Production Report 15 Nov 2007" xfId="702" xr:uid="{C3BFB1DF-B47A-45FD-BADA-1086ECAFCE67}"/>
    <cellStyle name="7_Production Report 15 Sept  2007" xfId="703" xr:uid="{9FCA3FF0-0D0A-4897-9983-9EB7D75FFE0E}"/>
    <cellStyle name="7_Production Report 15 Sept 06" xfId="704" xr:uid="{A8A9DF47-26A4-4F61-BD90-1273CBA4107F}"/>
    <cellStyle name="7_Production Report 16 Agustus 2006" xfId="705" xr:uid="{BA2846E7-77E0-4C0A-90BA-5A7F915F785E}"/>
    <cellStyle name="7_Production Report 16 April 2007" xfId="706" xr:uid="{4A57FCD1-2B0C-4612-B3E9-0DEB75606530}"/>
    <cellStyle name="7_Production Report 16 April 2008" xfId="707" xr:uid="{FED5135E-307A-42BE-B9CB-78C31CD64E15}"/>
    <cellStyle name="7_Production Report 16 August  2007" xfId="708" xr:uid="{27735565-436E-43C7-8C6F-D07926557577}"/>
    <cellStyle name="7_Production Report 16 Feb 2006" xfId="709" xr:uid="{D7CAF191-B1C4-4BB0-A8E7-31C6AD04989D}"/>
    <cellStyle name="7_Production Report 16 Feb 2007" xfId="710" xr:uid="{BF330913-2B87-4686-9A77-6DC0A6BA321C}"/>
    <cellStyle name="7_Production Report 16 Feb 2008" xfId="711" xr:uid="{AD1EB875-6582-4CB0-BD22-324FC208622E}"/>
    <cellStyle name="7_Production Report 16 Jan 2007" xfId="712" xr:uid="{964C624E-2EEB-4D6E-BD19-6B8B759681A1}"/>
    <cellStyle name="7_Production Report 16 Jan 2008" xfId="713" xr:uid="{D4F08857-B40F-4EEE-8EFF-02A36BC358AE}"/>
    <cellStyle name="7_Production Report 16 Januari 2006" xfId="714" xr:uid="{466CB5F3-47E1-49B8-A116-205B7596D41B}"/>
    <cellStyle name="7_Production Report 16 Juli 2007" xfId="715" xr:uid="{F9F3DC14-AE01-4B1F-89F8-5C2A302404D6}"/>
    <cellStyle name="7_Production Report 16 Juni 2006" xfId="716" xr:uid="{1C2BF1C5-E27C-4AAE-9906-C789D4B3925F}"/>
    <cellStyle name="7_Production Report 16 Mar 2007" xfId="717" xr:uid="{B56ADA09-60AF-4BBB-89CA-E02D23307703}"/>
    <cellStyle name="7_Production Report 16 Maret 2006" xfId="718" xr:uid="{104998F8-4D41-424E-997E-E4BCD23BF56F}"/>
    <cellStyle name="7_Production Report 16 Mei 2006" xfId="719" xr:uid="{3AD99FD7-6CB4-4F83-9408-D985A3CC98E3}"/>
    <cellStyle name="7_Production Report 16 Mei 2007" xfId="720" xr:uid="{F1FE3255-90E6-4C28-9593-879AFBAF0D1B}"/>
    <cellStyle name="7_Production Report 16 Nov 2006 B" xfId="721" xr:uid="{FE5EECFD-B358-48AD-85A5-DFC8917520AD}"/>
    <cellStyle name="7_Production Report 16 Nov 2007" xfId="722" xr:uid="{217E4896-8899-4569-9817-A79187ED1497}"/>
    <cellStyle name="7_Production Report 16 Okt 2006" xfId="723" xr:uid="{57C2AEF0-A9B5-472E-8B4E-1915B7C4F48D}"/>
    <cellStyle name="7_Production Report 16 Sept  2007" xfId="724" xr:uid="{4AB055EC-4D4F-45C5-9C24-CE84B443BDEA}"/>
    <cellStyle name="7_Production Report 16 Sept 06" xfId="725" xr:uid="{D62E5A2F-B164-45A1-92EC-EA5F1353FC21}"/>
    <cellStyle name="7_Production Report 17 ~ 18 Mar 2007" xfId="726" xr:uid="{14B39800-2FDF-45A7-B2AD-E96FAF69E0D5}"/>
    <cellStyle name="7_Production Report 17 ~ 18 Nov 2006" xfId="727" xr:uid="{64B141FA-55C2-4336-90B7-A6949EC612A6}"/>
    <cellStyle name="7_Production Report 17 Agustus 2006" xfId="728" xr:uid="{12DDDF16-3700-4612-BC6C-8319B3B5B3CF}"/>
    <cellStyle name="7_Production Report 17 April 2006" xfId="729" xr:uid="{3C32059F-66A0-49DA-B08A-9B7013F247D5}"/>
    <cellStyle name="7_Production Report 17 April 2007" xfId="730" xr:uid="{7503CA1F-F207-47DE-9923-C6F8C65FA59A}"/>
    <cellStyle name="7_Production Report 17 April 2008" xfId="731" xr:uid="{AF2DE47C-36B2-4EF2-ADC6-C9056DF027AC}"/>
    <cellStyle name="7_Production Report 17 August  2007" xfId="732" xr:uid="{41CAE0D2-448C-4F4A-A830-8AAAB9FB1994}"/>
    <cellStyle name="7_Production Report 17 Dec 2007" xfId="733" xr:uid="{15E3112C-3774-4040-8ECA-F6276264835C}"/>
    <cellStyle name="7_Production Report 17 Feb 2006" xfId="734" xr:uid="{2AA2C5CF-46C1-42D3-A680-835DA63B40FE}"/>
    <cellStyle name="7_Production Report 17 Feb 2007" xfId="735" xr:uid="{3E90A9F2-4CF2-4269-8C5F-53303EE4B337}"/>
    <cellStyle name="7_Production Report 17 Jan 2007" xfId="736" xr:uid="{B701F77E-641A-4521-BD15-EC524C4BD3FC}"/>
    <cellStyle name="7_Production Report 17 Jan 2008" xfId="737" xr:uid="{8EE1E8B0-8889-414F-93C1-C996956FAAC9}"/>
    <cellStyle name="7_Production Report 17 Januari 2006" xfId="738" xr:uid="{B210A3A1-1795-435E-AAAF-E3D84B7E7E6E}"/>
    <cellStyle name="7_Production Report 17 Juli 2007" xfId="739" xr:uid="{A87156C4-CFD7-4A87-83F6-1B8721CC0704}"/>
    <cellStyle name="7_Production Report 17 Mar 2008" xfId="740" xr:uid="{CC02B701-5C80-4849-B403-C680BB450FF3}"/>
    <cellStyle name="7_Production Report 17 Maret 2006" xfId="741" xr:uid="{C8816F18-8C0F-40EA-98B5-E6DF91091876}"/>
    <cellStyle name="7_Production Report 17 Mei 2006" xfId="742" xr:uid="{BFD47E89-3CD3-45F4-BEC9-032C2FFDFA01}"/>
    <cellStyle name="7_Production Report 17 Nov 2006" xfId="743" xr:uid="{72448C8C-579A-4C4D-AB0C-5604678CA0EF}"/>
    <cellStyle name="7_Production Report 17 Okt  2007" xfId="744" xr:uid="{432B9481-7C63-4CF3-AA0A-ADABE3D8CA2B}"/>
    <cellStyle name="7_Production Report 17 Okt 2006" xfId="745" xr:uid="{BF7AE211-00E1-4530-B8E9-3BF9563520AD}"/>
    <cellStyle name="7_Production Report 17 Sept  2007" xfId="746" xr:uid="{61E86BFD-CB55-46C4-A4D6-327BFF9F8D62}"/>
    <cellStyle name="7_Production Report 17 Sept 06" xfId="747" xr:uid="{CB315DC4-881F-45A0-AA4A-F8D33EE14434}"/>
    <cellStyle name="7_Production Report 17~18 Juni 2006" xfId="748" xr:uid="{D9B98FB7-B8A8-4D6F-B263-A627A860D431}"/>
    <cellStyle name="7_Production Report 18 ~ 19 Jan 2008" xfId="749" xr:uid="{291E7CA4-DEEE-4F33-BF0E-679D2A692C87}"/>
    <cellStyle name="7_Production Report 18 Agustus 2006" xfId="750" xr:uid="{7D6F34A1-9545-4250-82EB-0D0286312184}"/>
    <cellStyle name="7_Production Report 18 April 2006" xfId="751" xr:uid="{0EE47185-9ED7-4243-9725-EC8CA88D8D1E}"/>
    <cellStyle name="7_Production Report 18 April 2007" xfId="752" xr:uid="{F8B41195-CE0E-4529-B7FB-35ACFB1AA5F9}"/>
    <cellStyle name="7_Production Report 18 April 2008" xfId="753" xr:uid="{8A124F20-0078-4990-A5C9-34F4636DAEEC}"/>
    <cellStyle name="7_Production Report 18 August  2007" xfId="754" xr:uid="{9F33916A-832D-4664-844F-72F1626BEF70}"/>
    <cellStyle name="7_Production Report 18 Dec 2006" xfId="755" xr:uid="{20BB4904-2626-4B20-9B46-282FE1238EE1}"/>
    <cellStyle name="7_Production Report 18 Dec 2007" xfId="756" xr:uid="{23C4CEA9-913C-4768-B748-FAEB37240A73}"/>
    <cellStyle name="7_Production Report 18 Feb 2007" xfId="757" xr:uid="{59AC0AB9-2A7C-46D9-93C3-F74006CAC6DD}"/>
    <cellStyle name="7_Production Report 18 Feb 2008" xfId="758" xr:uid="{EDDBB3E0-D552-4C44-8E56-00EFE787DEFD}"/>
    <cellStyle name="7_Production Report 18 Jan 2007" xfId="759" xr:uid="{8168438D-C6FA-4898-8835-F2082C43D3F8}"/>
    <cellStyle name="7_Production Report 18 Jan 2008" xfId="760" xr:uid="{FD10AFBA-412C-47FB-8798-B8A5A716DB61}"/>
    <cellStyle name="7_Production Report 18 Juli 2007" xfId="761" xr:uid="{A3C29DD2-2537-480D-9EA0-8770D794893D}"/>
    <cellStyle name="7_Production Report 18 Juni 2007" xfId="762" xr:uid="{28461ADD-316F-492C-8F9F-5BEAC46418D8}"/>
    <cellStyle name="7_Production Report 18 Mar 2008" xfId="763" xr:uid="{9C17E343-27EB-4001-BD99-8572D6777381}"/>
    <cellStyle name="7_Production Report 18 Mei 2006_" xfId="764" xr:uid="{1C89F60F-C753-4A7A-BEC0-71CD70258673}"/>
    <cellStyle name="7_Production Report 18 Mei 2007" xfId="765" xr:uid="{235AD10E-D3AE-4F85-9A09-2493E79C3D7A}"/>
    <cellStyle name="7_Production Report 18 Okt  2007" xfId="766" xr:uid="{2408CE69-A4D1-48AD-901E-71CADB43C9DD}"/>
    <cellStyle name="7_Production Report 18 Okt 2006" xfId="767" xr:uid="{41E86A65-0C13-4581-8C38-ABB81D7B3DDF}"/>
    <cellStyle name="7_Production Report 18 Sept  2007" xfId="768" xr:uid="{970C0635-E1FF-46CC-9A56-731AC3595A33}"/>
    <cellStyle name="7_Production Report 18 Sept 06" xfId="769" xr:uid="{0E6D96CA-CC16-45CD-B9A9-8E724FDE630E}"/>
    <cellStyle name="7_Production Report 18-20 Jan 2008" xfId="770" xr:uid="{F4EE557C-F98A-492E-BAB1-51D8D9D14C05}"/>
    <cellStyle name="7_Production Report 19 ~ 20 Dec 2007" xfId="771" xr:uid="{DC1A69A1-4679-4540-B2D1-AF002B80CDEF}"/>
    <cellStyle name="7_Production Report 19 ~ 20 Dec 2007 h" xfId="772" xr:uid="{544D023B-0CFF-43E1-A3BE-6C9E38C5173F}"/>
    <cellStyle name="7_Production Report 19 ~ 20 Jan 2007" xfId="773" xr:uid="{A8DE921B-F44B-4EF8-90D5-A5DAB60CE742}"/>
    <cellStyle name="7_Production Report 19 Agustus 2006" xfId="774" xr:uid="{9DE26304-B105-4BC9-A30E-39B953B7A2AA}"/>
    <cellStyle name="7_Production Report 19 April 2006" xfId="775" xr:uid="{7F99702C-E032-4F7D-BC61-E37B0B31AC33}"/>
    <cellStyle name="7_Production Report 19 April 2007" xfId="776" xr:uid="{22E5B816-2A30-4FA6-8BF7-6C4378B5AB59}"/>
    <cellStyle name="7_Production Report 19 August  2007" xfId="777" xr:uid="{BCF8697B-5275-42B7-813D-3AA5621A95B7}"/>
    <cellStyle name="7_Production Report 19 Dec 2006" xfId="778" xr:uid="{A646E88E-307B-4B4C-A4A3-5EECA415F9DF}"/>
    <cellStyle name="7_Production Report 19 Feb 2007" xfId="779" xr:uid="{80E9527F-CFE1-4537-BB87-232A394B20AC}"/>
    <cellStyle name="7_Production Report 19 Feb 2008" xfId="780" xr:uid="{A1BC48D0-C3F4-4EE9-BB5C-55E2ABDC658C}"/>
    <cellStyle name="7_Production Report 19 Jan 2007" xfId="781" xr:uid="{4899F361-7E78-4482-A1BF-DB9FA80C662A}"/>
    <cellStyle name="7_Production Report 19 Januari 2006" xfId="782" xr:uid="{AECC483C-9DFE-4D3E-8EB1-133C0F43C8AB}"/>
    <cellStyle name="7_Production Report 19 Juli 2007" xfId="783" xr:uid="{245D693D-8F44-4169-9010-4E635BD4405F}"/>
    <cellStyle name="7_Production Report 19 Juni 2006" xfId="784" xr:uid="{0C0B644B-8E7F-44B0-AE96-4FFD8A991DAF}"/>
    <cellStyle name="7_Production Report 19 Juni 2007" xfId="785" xr:uid="{7468BD6D-5AB8-49D2-BCB9-9191AED5DE30}"/>
    <cellStyle name="7_Production Report 19 Mar 2007" xfId="786" xr:uid="{0403BBB2-0A67-4365-8726-525C233D4496}"/>
    <cellStyle name="7_Production Report 19 Mar 2008" xfId="787" xr:uid="{08D459AA-5715-4314-A78D-4E248475614C}"/>
    <cellStyle name="7_Production Report 19 Mei 2006_" xfId="788" xr:uid="{60229BE1-AB14-4D8D-839A-523B8FD90EAE}"/>
    <cellStyle name="7_Production Report 19 Mei 2007" xfId="789" xr:uid="{E0CE9EAE-1F21-45C8-9120-94DD67E34DF8}"/>
    <cellStyle name="7_Production Report 19 Nov 2007" xfId="790" xr:uid="{599DB270-C1C9-4645-AE56-602843D1BFF9}"/>
    <cellStyle name="7_Production Report 19 Okt  2007" xfId="791" xr:uid="{2BC812F6-2A57-48A2-A578-13590FB04799}"/>
    <cellStyle name="7_Production Report 19 Okt 2006" xfId="792" xr:uid="{135861B1-B044-4180-B38E-5E51DC9F7946}"/>
    <cellStyle name="7_Production Report 19 Sept  2007" xfId="793" xr:uid="{1F0F20AA-CB14-4724-8243-E84DAC55F658}"/>
    <cellStyle name="7_Production Report 19 Sept 06" xfId="794" xr:uid="{E32C53B6-AE7D-40AE-ABD0-946A528AA7A2}"/>
    <cellStyle name="7_Production Report 2  Mar 2007" xfId="795" xr:uid="{F79C3AA7-60C9-4106-A60A-643639724C9F}"/>
    <cellStyle name="7_Production Report 2 ~ 3 Juni 2006" xfId="796" xr:uid="{8512B4F7-6DE2-44A3-8008-972C6D40500D}"/>
    <cellStyle name="7_Production Report 2 ~3 Feb 2007" xfId="797" xr:uid="{8F565BA8-6032-4283-93B0-DB6358B504CC}"/>
    <cellStyle name="7_Production Report 2 Agustus 2006" xfId="798" xr:uid="{CD805822-70B5-4219-9FE4-EED888689480}"/>
    <cellStyle name="7_Production Report 2 April 2007" xfId="799" xr:uid="{97F13778-8C1F-46D4-9E74-596F29BCB6B3}"/>
    <cellStyle name="7_Production Report 2 Feb 2006" xfId="800" xr:uid="{B9006370-FF07-411B-B5F4-C57328FAE083}"/>
    <cellStyle name="7_Production Report 2 Feb 2007" xfId="801" xr:uid="{5866C503-901F-45A6-908F-30E63B36E00F}"/>
    <cellStyle name="7_Production Report 2 Mei 2007" xfId="802" xr:uid="{CF21DDE2-38B3-410A-9BE9-D7B7F6BECBAB}"/>
    <cellStyle name="7_Production Report 20 ~ 21 Mei 2006" xfId="803" xr:uid="{3E0A41B4-A71A-44E0-87D8-A30FEEFB665F}"/>
    <cellStyle name="7_Production Report 20 Agustus 2006" xfId="804" xr:uid="{705E0F4C-1A2D-40E4-B590-73D806859A8E}"/>
    <cellStyle name="7_Production Report 20 April 2006" xfId="805" xr:uid="{C90516AD-3136-466E-905E-E623BEBBD3CF}"/>
    <cellStyle name="7_Production Report 20 April 2007" xfId="806" xr:uid="{9C7E78EB-070F-4879-B969-0A425E9C927C}"/>
    <cellStyle name="7_Production Report 20 August  2007" xfId="807" xr:uid="{59BA6F24-76E1-499E-8B8A-D7AE76F9DCA9}"/>
    <cellStyle name="7_Production Report 20 Dec 2006" xfId="808" xr:uid="{F517CF3A-C7F3-4A71-AD95-005EE77AFC82}"/>
    <cellStyle name="7_Production Report 20 Feb 2006" xfId="809" xr:uid="{2A48E3B6-638E-453C-992D-68D7CF931A09}"/>
    <cellStyle name="7_Production Report 20 Feb 2007" xfId="810" xr:uid="{5D96B85A-D7D4-4CD7-BDDA-E25DCF3540CC}"/>
    <cellStyle name="7_Production Report 20 Feb 2008" xfId="811" xr:uid="{86EECA89-BC4B-4968-A703-63D8EAD42F72}"/>
    <cellStyle name="7_Production Report 20 Januari 2006" xfId="812" xr:uid="{6AB803D3-C0E9-452C-A019-F55067D807BF}"/>
    <cellStyle name="7_Production Report 20 Juli 2006." xfId="813" xr:uid="{9C1561A8-75F9-4CA8-9736-F41EDDA401D3}"/>
    <cellStyle name="7_Production Report 20 Juli 2007" xfId="814" xr:uid="{1448416B-61F7-43D2-8FB7-70D2DE73C0E4}"/>
    <cellStyle name="7_Production Report 20 Juni 2006'" xfId="815" xr:uid="{AB33EE29-D3FF-4E35-A49D-1AB0335A3544}"/>
    <cellStyle name="7_Production Report 20 Juni 2007" xfId="816" xr:uid="{8880E7CC-C17C-4DFC-8C3F-E20D86F957CB}"/>
    <cellStyle name="7_Production Report 20 Mar 2007" xfId="817" xr:uid="{4D967150-F579-4CB7-84C0-DD19ED1979CD}"/>
    <cellStyle name="7_Production Report 20 Mar 2008" xfId="818" xr:uid="{A0E10353-A922-49E7-B82E-9CD8DBF13966}"/>
    <cellStyle name="7_Production Report 20 Maret 2006" xfId="819" xr:uid="{8C8D15FC-F4E1-40BE-96C1-7E38E63D93E7}"/>
    <cellStyle name="7_Production Report 20 Mei 2006" xfId="820" xr:uid="{0B8EB95E-C3BB-4E3E-B050-681261F40C8E}"/>
    <cellStyle name="7_Production Report 20 Nov 2006" xfId="821" xr:uid="{050BAA07-22A5-4654-B17A-DE40353DF406}"/>
    <cellStyle name="7_Production Report 20 Nov 2007" xfId="822" xr:uid="{1CFC5F74-D9D5-45CC-A256-7FA9D05FCD4D}"/>
    <cellStyle name="7_Production Report 20 Okt  2007" xfId="823" xr:uid="{1999A5B1-841B-4EA0-96EF-942CBF86230D}"/>
    <cellStyle name="7_Production Report 20 Okt 2006" xfId="824" xr:uid="{39A40125-C3FE-4DFA-B11A-4AD2E723D5F2}"/>
    <cellStyle name="7_Production Report 20 Sept  2007" xfId="825" xr:uid="{2387D7EC-F65D-4ED8-AEBD-4FA3557774F8}"/>
    <cellStyle name="7_Production Report 20 Sept 06" xfId="826" xr:uid="{A391AC58-FC9C-4CE1-853D-9F1ED8BC39CC}"/>
    <cellStyle name="7_Production Report 21 ~ 22 Okt 2006" xfId="827" xr:uid="{EBCCDAB3-E049-48B9-8491-AA3E552D4CA6}"/>
    <cellStyle name="7_Production Report 21 -22 Juli 2007" xfId="828" xr:uid="{2C4DBD34-9040-47CB-B771-4CD768FEF4F2}"/>
    <cellStyle name="7_Production Report 21 Agustus 2006" xfId="829" xr:uid="{FC2858F5-1244-4E91-987F-7F5EC7CC3ECE}"/>
    <cellStyle name="7_Production Report 21 April 2006" xfId="830" xr:uid="{4878F7A4-35BB-490D-B231-798B2EFC3622}"/>
    <cellStyle name="7_Production Report 21 April 2007" xfId="831" xr:uid="{16E95AAF-4B27-4881-BFF6-C3EC66D8C849}"/>
    <cellStyle name="7_Production Report 21 April 2008" xfId="832" xr:uid="{D2B2F5B2-4DDA-4207-9610-44941F1AD2F3}"/>
    <cellStyle name="7_Production Report 21 August  2007" xfId="833" xr:uid="{24FF8768-D07E-4D54-8AE4-AFF149804048}"/>
    <cellStyle name="7_Production Report 21 Dec 2006" xfId="834" xr:uid="{18899695-3096-47BB-BC93-F0190A97F11F}"/>
    <cellStyle name="7_Production Report 21 Dec 2007" xfId="835" xr:uid="{848F4970-E90E-4207-8AFC-B50ABBD5F31C}"/>
    <cellStyle name="7_Production Report 21 Feb 2006" xfId="836" xr:uid="{15ECCE43-AC0D-4DA0-B47F-EB284905BBF7}"/>
    <cellStyle name="7_Production Report 21 Feb 2007" xfId="837" xr:uid="{DB0715E9-17A7-441C-BB14-7D707DC80166}"/>
    <cellStyle name="7_Production Report 21 Feb 2008" xfId="838" xr:uid="{4A0D48B6-4DE6-4BFC-86F4-FAEB3B4EE975}"/>
    <cellStyle name="7_Production Report 21 Jan 2008" xfId="839" xr:uid="{A30E2D67-03FF-4A9A-9586-F0573BFB7436}"/>
    <cellStyle name="7_Production Report 21 Juli 2006." xfId="840" xr:uid="{15B6119F-766B-4461-9638-520EBF440CB5}"/>
    <cellStyle name="7_Production Report 21 Juni 2006'" xfId="841" xr:uid="{8B815050-3627-42A1-AC07-71699F251DDB}"/>
    <cellStyle name="7_Production Report 21 Juni 2007" xfId="842" xr:uid="{DE739006-7059-4024-B9EF-900CE6BF87A5}"/>
    <cellStyle name="7_Production Report 21 Mar 2007" xfId="843" xr:uid="{75D76F62-DD40-4ACF-B1F1-BBBC6D4EBC62}"/>
    <cellStyle name="7_Production Report 21 Mar 2008" xfId="844" xr:uid="{8467D618-2F7A-4194-83FB-FB61577FD76D}"/>
    <cellStyle name="7_Production Report 21 Maret 2006" xfId="845" xr:uid="{218553F8-34FA-49B4-AA32-9F3EC2B2D1E9}"/>
    <cellStyle name="7_Production Report 21 Mei 2007" xfId="846" xr:uid="{A0EF55EC-8ED2-4D7C-9BEB-09F96EAFC8AC}"/>
    <cellStyle name="7_Production Report 21 Nov 2006" xfId="847" xr:uid="{4511E3BB-E8DB-4F78-A49A-BF4A2ADB5711}"/>
    <cellStyle name="7_Production Report 21 Nov 2007" xfId="848" xr:uid="{3FC55F67-3868-48C8-9DCA-16A4B2447278}"/>
    <cellStyle name="7_Production Report 21 Okt  2007" xfId="849" xr:uid="{6CBA365A-1B12-4B4E-A827-ABCE0D596125}"/>
    <cellStyle name="7_Production Report 21 Okt 2006" xfId="850" xr:uid="{5F18B023-253E-4B24-A21A-C6C55F401A2C}"/>
    <cellStyle name="7_Production Report 21 Sept  2007" xfId="851" xr:uid="{DC03444E-BDCD-47F5-8F3B-830802C6B321}"/>
    <cellStyle name="7_Production Report 21 Sept 06" xfId="852" xr:uid="{C1B949B4-B7B1-4F2D-99FA-B81763800F2A}"/>
    <cellStyle name="7_Production Report 21~22 Mar 2008" xfId="853" xr:uid="{0AF5BDEF-F116-4C37-8792-69DCDF32595E}"/>
    <cellStyle name="7_Production Report 21~22 Sept  2007" xfId="854" xr:uid="{A11733EE-6821-42FA-8CCA-6B08A33011B2}"/>
    <cellStyle name="7_Production Report 22 ~ 23 April 2006" xfId="855" xr:uid="{4FB3C246-5F9C-40FC-B3AD-394D4CC8786B}"/>
    <cellStyle name="7_Production Report 22 ~ 23 Dec 2006" xfId="856" xr:uid="{30E8C3D3-30F5-458B-84B3-0B394E6961E4}"/>
    <cellStyle name="7_Production Report 22 Agustus 2006" xfId="857" xr:uid="{3D0C0176-006F-4179-98C2-03B661B19ED0}"/>
    <cellStyle name="7_Production Report 22 April 2006" xfId="858" xr:uid="{13A9EBB8-DF4B-4C12-97AA-1C94E2166D4E}"/>
    <cellStyle name="7_Production Report 22 April 2008" xfId="859" xr:uid="{4AEB17FA-860A-423D-B56F-7E30C8B2DEEA}"/>
    <cellStyle name="7_Production Report 22 August  2007" xfId="860" xr:uid="{D11AEDA2-882F-4967-8083-D140801D797E}"/>
    <cellStyle name="7_Production Report 22 Dec 2006" xfId="861" xr:uid="{83404154-96DC-49B4-B863-39981B776D6A}"/>
    <cellStyle name="7_Production Report 22 Feb 2006" xfId="862" xr:uid="{CDC25DF8-834D-4C5E-ADB4-549C137E8534}"/>
    <cellStyle name="7_Production Report 22 Feb 2007" xfId="863" xr:uid="{557DC7A7-013D-4A71-8B17-D3D4581A837C}"/>
    <cellStyle name="7_Production Report 22 Feb 2008" xfId="864" xr:uid="{141F09C6-90F9-47A3-8EB2-696FE7102E54}"/>
    <cellStyle name="7_Production Report 22 Jan 2007" xfId="865" xr:uid="{D2E37C2B-6FF0-4AEE-B04F-42155F3F4C9B}"/>
    <cellStyle name="7_Production Report 22 Jan 2008" xfId="866" xr:uid="{9CCC6BD0-7FD7-464D-9DFF-11AE92D8A2A7}"/>
    <cellStyle name="7_Production Report 22 Juli 2006." xfId="867" xr:uid="{31B8B988-D3F7-46E1-A3B6-F1DD8EFBEE35}"/>
    <cellStyle name="7_Production Report 22 Juni 2006" xfId="868" xr:uid="{02AC3DCF-0C52-4FAF-9A07-F72302E82C1C}"/>
    <cellStyle name="7_Production Report 22 Juni 2007" xfId="869" xr:uid="{F77C396B-21C4-4E71-B0D5-A2ED805D926E}"/>
    <cellStyle name="7_Production Report 22 Mar 2007" xfId="870" xr:uid="{FC0894BB-B450-4D76-AEA2-4B872745054C}"/>
    <cellStyle name="7_Production Report 22 Maret 2006" xfId="871" xr:uid="{C06B506F-10BE-4DB9-B383-0975F46563F3}"/>
    <cellStyle name="7_Production Report 22 Mei 2006.." xfId="872" xr:uid="{0A9090A5-7AF4-40B7-A890-2324905DA798}"/>
    <cellStyle name="7_Production Report 22 Mei 2007" xfId="873" xr:uid="{1C0E0935-782B-462F-960B-26593501BED4}"/>
    <cellStyle name="7_Production Report 22 Nov 2006" xfId="874" xr:uid="{BECBE356-5BB8-43D1-B78E-4DBD223D2F00}"/>
    <cellStyle name="7_Production Report 22 Nov 2007" xfId="875" xr:uid="{96D05DCA-195A-409C-84D0-C8621E9BF322}"/>
    <cellStyle name="7_Production Report 22 Okt  2007" xfId="876" xr:uid="{00F8D88B-99BF-449A-A086-1A2A8DE0D2CF}"/>
    <cellStyle name="7_Production Report 22 Sept 06" xfId="877" xr:uid="{D7802F45-B05A-4CCC-9EE1-04D7F6B84A32}"/>
    <cellStyle name="7_Production Report 23 Agustus 2006" xfId="878" xr:uid="{51F00143-FB64-4B9A-A0D7-FD59B6BB043B}"/>
    <cellStyle name="7_Production Report 23 April 2007" xfId="879" xr:uid="{56FB76CB-4E53-4D02-9374-DBC4219C92AD}"/>
    <cellStyle name="7_Production Report 23 April 2008" xfId="880" xr:uid="{CAB13DAB-A8D0-44DA-BDCF-2D0F97E0315A}"/>
    <cellStyle name="7_Production Report 23 August  2007" xfId="881" xr:uid="{DADA93DA-46C5-4952-856C-D60A73B78F43}"/>
    <cellStyle name="7_Production Report 23 Feb 2006" xfId="882" xr:uid="{16EC2123-3D69-4606-B32E-FB846FFE8576}"/>
    <cellStyle name="7_Production Report 23 Feb 2007" xfId="883" xr:uid="{F17137B0-16A2-4E3E-A03C-41F791397261}"/>
    <cellStyle name="7_Production Report 23 Feb 2008r" xfId="884" xr:uid="{7ED2385B-5C22-412D-875D-069BE5C2D259}"/>
    <cellStyle name="7_Production Report 23 Jan 2007" xfId="885" xr:uid="{5AA78465-104F-4392-9E08-A91C95B00612}"/>
    <cellStyle name="7_Production Report 23 Jan 2008" xfId="886" xr:uid="{1697E2CF-01FA-4965-AE8E-42D255B07F16}"/>
    <cellStyle name="7_Production Report 23 Januari 2006" xfId="887" xr:uid="{7BB260C8-D119-4AE2-B9A4-4FA1612A71BC}"/>
    <cellStyle name="7_Production Report 23 Juli 2006." xfId="888" xr:uid="{567DC8A4-AC61-4860-941E-1D8AE5F01D63}"/>
    <cellStyle name="7_Production Report 23 Juli 2007" xfId="889" xr:uid="{9A40C49F-44FA-4162-AE7F-FFFBABA49184}"/>
    <cellStyle name="7_Production Report 23 Juni 2006" xfId="890" xr:uid="{55097D79-8B4A-420F-88D4-293ED474AD4A}"/>
    <cellStyle name="7_Production Report 23 Mar 2007" xfId="891" xr:uid="{9CBDE5FD-AAA8-41A3-9617-B60DCEBE8ABA}"/>
    <cellStyle name="7_Production Report 23 Maret 2006" xfId="892" xr:uid="{BF199CFB-4F75-47DD-99DB-DE3247109CEF}"/>
    <cellStyle name="7_Production Report 23 Mei 2006" xfId="893" xr:uid="{0B3179F7-1E62-407A-9F25-FE5FCD6D16C7}"/>
    <cellStyle name="7_Production Report 23 Mei 2007" xfId="894" xr:uid="{D1DA6C69-F240-4D39-B865-7F322759C501}"/>
    <cellStyle name="7_Production Report 23 Nov 2006" xfId="895" xr:uid="{96AE7E82-B9B4-4CBE-A559-6DDBE81F4C48}"/>
    <cellStyle name="7_Production Report 23 Nov 2007" xfId="896" xr:uid="{CE57D9D1-7226-4A6E-8F74-8B6473828F57}"/>
    <cellStyle name="7_Production Report 23 Okt  2007" xfId="897" xr:uid="{44B98EE7-E3F7-4C8E-8880-DF13FC75279F}"/>
    <cellStyle name="7_Production Report 23 Sept  2007" xfId="898" xr:uid="{18442A62-789E-49C9-9B29-73A17730B3E6}"/>
    <cellStyle name="7_Production Report 23 Sept 06" xfId="899" xr:uid="{CC45C873-9D76-4803-8E95-725DC6D0BF34}"/>
    <cellStyle name="7_Production Report 23-24 Feb 2008" xfId="900" xr:uid="{301767CD-98CC-4028-AD94-5F33BB3AC835}"/>
    <cellStyle name="7_Production Report 24 ~ 25 Mei 2006" xfId="901" xr:uid="{7706DC6B-4FCB-476A-AA2E-5FADBE19DFCA}"/>
    <cellStyle name="7_Production Report 24 Agustus 2006" xfId="902" xr:uid="{D74CE2DA-3168-4E69-B584-26E93F78ED93}"/>
    <cellStyle name="7_Production Report 24 April 2006 x" xfId="903" xr:uid="{981E2C36-BA29-4229-9F28-16F0B7967BBC}"/>
    <cellStyle name="7_Production Report 24 April 2007" xfId="904" xr:uid="{E9C6F2B2-2498-457F-9685-D66F08C8300E}"/>
    <cellStyle name="7_Production Report 24 April 2008" xfId="905" xr:uid="{86749693-A68D-4FAD-B5E3-1B2738BFAB9C}"/>
    <cellStyle name="7_Production Report 24 August  2007" xfId="906" xr:uid="{4F262B3F-BFD9-48B0-B384-A6E4605D9F2B}"/>
    <cellStyle name="7_Production Report 24 Dec 2007" xfId="907" xr:uid="{0AD6EEA5-869B-4696-9B05-216949C2F9F7}"/>
    <cellStyle name="7_Production Report 24 Feb 2006" xfId="908" xr:uid="{53702DCE-4A4A-4466-BE73-3804146DE6F1}"/>
    <cellStyle name="7_Production Report 24 Feb 2007" xfId="909" xr:uid="{9FD3313D-7F38-4B8D-A8EC-7C371D4239C2}"/>
    <cellStyle name="7_Production Report 24 Jan 2007" xfId="910" xr:uid="{0DC4E6D6-F84B-4689-B7E1-F47768D58EB8}"/>
    <cellStyle name="7_Production Report 24 Jan 2008" xfId="911" xr:uid="{B84952BC-8E11-48C0-9CB1-7BEF089EC15D}"/>
    <cellStyle name="7_Production Report 24 Januari 2006" xfId="912" xr:uid="{76E1FC7B-7A4B-4279-A797-E13D19DCB90B}"/>
    <cellStyle name="7_Production Report 24 Juli 2006" xfId="913" xr:uid="{767FDF88-176A-41CB-8D1E-7568356DE032}"/>
    <cellStyle name="7_Production Report 24 Juli 2007" xfId="914" xr:uid="{2B7793EE-DB4E-451D-84EC-C33935665C8D}"/>
    <cellStyle name="7_Production Report 24 Juni 2006" xfId="915" xr:uid="{4B9C2487-0E0A-4758-BED3-4A140CE480AE}"/>
    <cellStyle name="7_Production Report 24 Mar 2007" xfId="916" xr:uid="{78ECCE52-19A9-4045-AD75-50502EBF9C0D}"/>
    <cellStyle name="7_Production Report 24 Mar 2008" xfId="917" xr:uid="{797B0C6D-735F-4DE2-8706-EB6933F0041C}"/>
    <cellStyle name="7_Production Report 24 Maret 2006" xfId="918" xr:uid="{7FA9A1D2-A0CE-431B-A4A8-7D1041D9292E}"/>
    <cellStyle name="7_Production Report 24 Mei 2006" xfId="919" xr:uid="{7AEECA2D-0E71-4576-B2E4-12F1209778A3}"/>
    <cellStyle name="7_Production Report 24 Mei 2007" xfId="920" xr:uid="{DF2D2E1D-3B3C-435E-AE4F-36F19F00F04B}"/>
    <cellStyle name="7_Production Report 24 Nov 2006" xfId="921" xr:uid="{73ADF762-AF64-4520-B719-9B9F50CD7552}"/>
    <cellStyle name="7_Production Report 24 Okt  2007" xfId="922" xr:uid="{2A939C5D-FE51-44A1-93B7-75789039DF7B}"/>
    <cellStyle name="7_Production Report 24 Sept  2007" xfId="923" xr:uid="{DA9EBF46-C56C-401D-8923-2DF9F5AAB045}"/>
    <cellStyle name="7_Production Report 24 Sept 06" xfId="924" xr:uid="{B6A4F29D-E380-48F8-B409-6F951B541F17}"/>
    <cellStyle name="7_Production Report 25 ~ 26  Maret 2006" xfId="925" xr:uid="{AD146EE3-0FB9-43AE-AE8F-282B110E2DD3}"/>
    <cellStyle name="7_Production Report 25 Agustus 2006" xfId="926" xr:uid="{72970EC7-16C3-41D3-9687-99AE2A3108A6}"/>
    <cellStyle name="7_Production Report 25 April 2006" xfId="927" xr:uid="{4CFB3A4F-F056-413E-95F7-753B97BA9FA5}"/>
    <cellStyle name="7_Production Report 25 April 2007" xfId="928" xr:uid="{FAD9A6F7-B585-410D-AC5C-3593779F954E}"/>
    <cellStyle name="7_Production Report 25 April 2008" xfId="929" xr:uid="{F33B3D4E-CD26-4E2D-80E2-583C49A26FDB}"/>
    <cellStyle name="7_Production Report 25 August  2007" xfId="930" xr:uid="{8FB3AEB5-577C-4162-9889-B9D06B9B2895}"/>
    <cellStyle name="7_Production Report 25 Feb 2006" xfId="931" xr:uid="{22C7C435-3C9D-4421-9B4C-582F2FA20728}"/>
    <cellStyle name="7_Production Report 25 Feb 2008" xfId="932" xr:uid="{A8AD5A75-5B64-4555-86C7-EAA3CD4590C7}"/>
    <cellStyle name="7_Production Report 25 Jan 2007c" xfId="933" xr:uid="{D4A7F444-1399-4A1F-87E6-BA5DBB8A924B}"/>
    <cellStyle name="7_Production Report 25 Jan 2008" xfId="934" xr:uid="{97F97978-07C2-4ECB-8CA2-A32A71C84FC6}"/>
    <cellStyle name="7_Production Report 25 Januari 2006" xfId="935" xr:uid="{88E30068-690A-48C1-8342-73717AD9318B}"/>
    <cellStyle name="7_Production Report 25 Juli 2006" xfId="936" xr:uid="{4A36621F-AD73-4916-ADEE-5468E0297693}"/>
    <cellStyle name="7_Production Report 25 Juli 2007" xfId="937" xr:uid="{5BD8C78F-75FB-47F8-97FB-EB2663FBC2AC}"/>
    <cellStyle name="7_Production Report 25 Juni 2007" xfId="938" xr:uid="{C473F720-37FE-466A-AC03-B9EE1BFD811E}"/>
    <cellStyle name="7_Production Report 25 Mar 2008" xfId="939" xr:uid="{6F84E717-1B81-433D-9B60-B271F7D0DC64}"/>
    <cellStyle name="7_Production Report 25 Mei 2007" xfId="940" xr:uid="{72DAB4F3-9F2E-41B3-AEDD-2EF840601BE3}"/>
    <cellStyle name="7_Production Report 25 Nov 2006" xfId="941" xr:uid="{5460C5C2-8B97-454B-BEF9-15C110D38C25}"/>
    <cellStyle name="7_Production Report 25 Okt  2007" xfId="942" xr:uid="{A0193D46-CE5A-4960-841E-7DA8917217D8}"/>
    <cellStyle name="7_Production Report 25 Sept  2007" xfId="943" xr:uid="{10AC01B4-AE1D-4E80-B94B-1A11DECAF5F0}"/>
    <cellStyle name="7_Production Report 25 Sept 06" xfId="944" xr:uid="{4C6E0BD3-87D5-4487-B83B-111F2A8EEA3C}"/>
    <cellStyle name="7_Production Report 25-26 Jan 2008" xfId="945" xr:uid="{57BB038A-D731-4FC5-B975-C25CD45E85A7}"/>
    <cellStyle name="7_Production Report 26 ~ 28 Jan 2007" xfId="946" xr:uid="{3314B226-A426-4C16-A8CC-0F097D1BE8AA}"/>
    <cellStyle name="7_Production Report 26 Agustus 2006" xfId="947" xr:uid="{416353EC-D238-4F96-9631-B552F223C06D}"/>
    <cellStyle name="7_Production Report 26 April 2006" xfId="948" xr:uid="{E5FF050F-1706-4EE0-9CE7-20050522CDAA}"/>
    <cellStyle name="7_Production Report 26 April 2007" xfId="949" xr:uid="{9C4A88E5-47A5-40C9-B7A1-F46D07551120}"/>
    <cellStyle name="7_Production Report 26 April 2008" xfId="950" xr:uid="{F03C1FC6-42DE-4DC2-BBDA-840CB90B3F07}"/>
    <cellStyle name="7_Production Report 26 August  2007" xfId="951" xr:uid="{E0BC044B-12D5-4015-B4AB-ECA8D8600D40}"/>
    <cellStyle name="7_Production Report 26 Dec 2006" xfId="952" xr:uid="{E848B32E-2CEA-4085-9F67-B322AA5FB34C}"/>
    <cellStyle name="7_Production Report 26 Dec 2007" xfId="953" xr:uid="{28D89A7C-7531-45BF-B9EB-F2CEB945C973}"/>
    <cellStyle name="7_Production Report 26 Feb 2007" xfId="954" xr:uid="{8064BE89-3B3E-47D4-B99C-71F761B0514F}"/>
    <cellStyle name="7_Production Report 26 Feb 2008" xfId="955" xr:uid="{1E3804E1-F3E3-461C-9B2B-E05812029E6E}"/>
    <cellStyle name="7_Production Report 26 Jan 2007c" xfId="956" xr:uid="{6C92EC31-9B01-4C09-8C16-4974ACE5FF85}"/>
    <cellStyle name="7_Production Report 26 Januari 2006" xfId="957" xr:uid="{AD366E0A-EE7F-4DAF-8C3B-4E5CBEC29B5B}"/>
    <cellStyle name="7_Production Report 26 Juli 2006" xfId="958" xr:uid="{8D9901F7-32BD-4611-B23A-4A669AFABF77}"/>
    <cellStyle name="7_Production Report 26 Juli 2007" xfId="959" xr:uid="{CAD26991-A7B9-4091-85BA-C3064DEA4521}"/>
    <cellStyle name="7_Production Report 26 Juni 2006" xfId="960" xr:uid="{F325EF9B-83B9-4911-B2DC-3C1EB91F98C7}"/>
    <cellStyle name="7_Production Report 26 Juni 2007" xfId="961" xr:uid="{687F39CF-0B43-42B4-B248-4D8D7AB912EC}"/>
    <cellStyle name="7_Production Report 26 Mar 2007" xfId="962" xr:uid="{B0B32359-8DBD-438C-A0CB-074F4DD0B4C1}"/>
    <cellStyle name="7_Production Report 26 Mar 2008" xfId="963" xr:uid="{E2C1D636-DA04-4527-95CE-DBD7DF879822}"/>
    <cellStyle name="7_Production Report 26 Mar 2008_41184" xfId="964" xr:uid="{80A9409D-E701-41B9-88A3-A3D9560DBFE3}"/>
    <cellStyle name="7_Production Report 26 Mar 2008N" xfId="965" xr:uid="{984930A3-5460-40E0-85ED-DA2ED2CF7EC1}"/>
    <cellStyle name="7_Production Report 26 Mei 2006" xfId="966" xr:uid="{2DA10E2E-1C66-4D1B-908D-A0BB4F1EC8C1}"/>
    <cellStyle name="7_Production Report 26 Mei 2007" xfId="967" xr:uid="{B26BC9CD-288C-45BB-AFE7-2632C4A50F8E}"/>
    <cellStyle name="7_Production Report 26 Nov 2007" xfId="968" xr:uid="{32F75C3F-21C2-4750-ACF1-8A911A3B12CF}"/>
    <cellStyle name="7_Production Report 26 Okt  2007" xfId="969" xr:uid="{C640D22C-C364-4CA8-A1DF-CC01241AEAB8}"/>
    <cellStyle name="7_Production Report 26 Sept  2007" xfId="970" xr:uid="{66C59F49-C03B-43F6-A126-0D1A0E016D41}"/>
    <cellStyle name="7_Production Report 26 Sept 06.." xfId="971" xr:uid="{4721D878-C7BB-4F4F-B1CA-804292C46FBF}"/>
    <cellStyle name="7_Production Report 27 ~ 28 Mei 2006" xfId="972" xr:uid="{4E22CC7F-002D-47F1-9375-4A9884F0DC1D}"/>
    <cellStyle name="7_Production Report 27 Agustus 2006" xfId="973" xr:uid="{56CA5429-723C-4F21-8082-30FCD9058152}"/>
    <cellStyle name="7_Production Report 27 April 2006" xfId="974" xr:uid="{DA1761CE-65E0-4A1A-BE64-6B5DBA6DB0FA}"/>
    <cellStyle name="7_Production Report 27 April 2007" xfId="975" xr:uid="{66B2093B-BF42-416C-801F-B696B4F3E5DA}"/>
    <cellStyle name="7_Production Report 27 August  2007" xfId="976" xr:uid="{CAAAADD2-52AD-44E5-95A1-009E0346D99B}"/>
    <cellStyle name="7_Production Report 27 Dec 2006" xfId="977" xr:uid="{AF4FF290-8258-4FC1-8B16-5DB4557610EE}"/>
    <cellStyle name="7_Production Report 27 Dec 2007" xfId="978" xr:uid="{7BA54B66-64DE-412A-9645-EF5361C9C7AC}"/>
    <cellStyle name="7_Production Report 27 Feb 2007" xfId="979" xr:uid="{681E85DB-E949-4788-8F9A-1BA6530631D4}"/>
    <cellStyle name="7_Production Report 27 Feb 2008" xfId="980" xr:uid="{21818CF8-D92A-413C-BCC2-65092621AFB9}"/>
    <cellStyle name="7_Production Report 27 Juli 2006" xfId="981" xr:uid="{D6374830-3DFC-499C-947A-42211E4F7DF3}"/>
    <cellStyle name="7_Production Report 27 Juli 2007" xfId="982" xr:uid="{6C7A01F7-C8A0-4972-823C-4B9AF8403CA1}"/>
    <cellStyle name="7_Production Report 27 Juni 2006" xfId="983" xr:uid="{421B80B1-32C3-4D41-9B52-80B4CB71D30E}"/>
    <cellStyle name="7_Production Report 27 Juni 2007" xfId="984" xr:uid="{C1DCF6AA-756B-4D7E-883A-E1026C0974FF}"/>
    <cellStyle name="7_Production Report 27 Mar 2007" xfId="985" xr:uid="{A94B89EA-B384-47F1-8EEB-D5A4AAD6E83C}"/>
    <cellStyle name="7_Production Report 27 Mar 2008" xfId="986" xr:uid="{964839A7-220F-43CE-8160-3B25A9FB66DA}"/>
    <cellStyle name="7_Production Report 27 Maret 2006" xfId="987" xr:uid="{2DE75AA9-4E47-40B5-868C-8145F4A23F0F}"/>
    <cellStyle name="7_Production Report 27 Nov 2006" xfId="988" xr:uid="{C6E8F051-F6A2-4D09-A6E8-949284CAE62A}"/>
    <cellStyle name="7_Production Report 27 Nov 2007" xfId="989" xr:uid="{49935271-6FB6-485D-AF70-5F9CBF429C14}"/>
    <cellStyle name="7_Production Report 27 Okt  2007" xfId="990" xr:uid="{EB5F9F6F-23CE-485C-A0B5-C838FB0DBD79}"/>
    <cellStyle name="7_Production Report 27 Sept  2007" xfId="991" xr:uid="{EB279B53-1FC2-406B-BB29-A24384ABD970}"/>
    <cellStyle name="7_Production Report 27 Sept 06pak agus.." xfId="992" xr:uid="{B63F6D4D-FE79-4AA4-9D1E-520EEDDF4FC0}"/>
    <cellStyle name="7_Production Report 28 ~ 29 April 2007" xfId="993" xr:uid="{C9C6843D-213B-4DAB-8140-90A45895AA7C}"/>
    <cellStyle name="7_Production Report 28 Agustus 2006" xfId="994" xr:uid="{9D0E502B-6EE6-4BAD-9932-6838E5D82E73}"/>
    <cellStyle name="7_Production Report 28 Apr 2008" xfId="995" xr:uid="{58432BF2-1851-47A2-9DE4-B0388DE94A45}"/>
    <cellStyle name="7_Production Report 28 April 2006" xfId="996" xr:uid="{503AE6B3-A2CE-4786-B882-35DAEC0CC656}"/>
    <cellStyle name="7_Production Report 28 August  2007" xfId="997" xr:uid="{663369EC-1BE2-4C3B-AAFC-FE89E772DB50}"/>
    <cellStyle name="7_Production Report 28 Dec 2006" xfId="998" xr:uid="{04E226F9-A10C-44B6-B794-157DC390A78C}"/>
    <cellStyle name="7_Production Report 28 Dec 2007" xfId="999" xr:uid="{7F71DBE3-94F2-423F-B6E5-4E5A1D27CA43}"/>
    <cellStyle name="7_Production Report 28 Feb 2006" xfId="1000" xr:uid="{06277736-7E9F-49B7-9092-29186E3564FC}"/>
    <cellStyle name="7_Production Report 28 Feb 2007" xfId="1001" xr:uid="{1C2D0B30-0326-4C15-AC98-E653C6C4F247}"/>
    <cellStyle name="7_Production Report 28 Feb 2008" xfId="1002" xr:uid="{C3B33CF4-80C8-40D9-BB52-090F93089870}"/>
    <cellStyle name="7_Production Report 28 Jan 2008" xfId="1003" xr:uid="{E4B55C07-96AB-4A52-9AF1-9F88010A355D}"/>
    <cellStyle name="7_Production Report 28 Juli 2006" xfId="1004" xr:uid="{BF91B377-5A6C-4D85-9398-E62B6A38FE7A}"/>
    <cellStyle name="7_Production Report 28 Juli 2007" xfId="1005" xr:uid="{D647BDB2-B16C-458B-BB5A-E32DD5B67B47}"/>
    <cellStyle name="7_Production Report 28 Juni 2006" xfId="1006" xr:uid="{C9E83097-3F30-467F-84A0-5D3ED8FD1168}"/>
    <cellStyle name="7_Production Report 28 Juni 2007" xfId="1007" xr:uid="{10C0BC2B-E516-485F-ABA9-F4272B712A08}"/>
    <cellStyle name="7_Production Report 28 Mar 2007" xfId="1008" xr:uid="{73CE7D1E-AAE6-47E8-A4B9-1528D73E2FD1}"/>
    <cellStyle name="7_Production Report 28 Mar 2008" xfId="1009" xr:uid="{410D83DE-5DE2-4A3D-83B2-5C91EF264215}"/>
    <cellStyle name="7_Production Report 28 Maret 2006" xfId="1010" xr:uid="{AA6B52CF-6F91-4111-8E5E-E18789957EC6}"/>
    <cellStyle name="7_Production Report 28 Mei 2007" xfId="1011" xr:uid="{7B859E55-FAE3-48C9-A181-8536DE276691}"/>
    <cellStyle name="7_Production Report 28 Nov 2006" xfId="1012" xr:uid="{230CAD03-DCFC-4D1C-A5B1-F7CE79E2D1B7}"/>
    <cellStyle name="7_Production Report 28 Nov 2007" xfId="1013" xr:uid="{73824A7E-D836-4963-A693-DF76B5FE67AC}"/>
    <cellStyle name="7_Production Report 28 Okt  2007" xfId="1014" xr:uid="{3347B63C-096A-4DEF-A9E5-53FE4D7488A4}"/>
    <cellStyle name="7_Production Report 28 Sept  2007" xfId="1015" xr:uid="{8E7E0467-92FF-4909-8DDB-4C6AED0BCB0A}"/>
    <cellStyle name="7_Production Report 28 Sept 06" xfId="1016" xr:uid="{42993A6E-09E8-4AA1-B530-4920D3AD559E}"/>
    <cellStyle name="7_Production Report 28~29 Sept  2007" xfId="1017" xr:uid="{E2C12FFD-9AA9-4CD8-AEDC-B92228893758}"/>
    <cellStyle name="7_Production Report 29 ~ 30 Dec 2006" xfId="1018" xr:uid="{DF51DA77-39CA-43A5-A818-9150E2020193}"/>
    <cellStyle name="7_Production Report 29 ~ 30 Mar 2008" xfId="1019" xr:uid="{8F90DF8C-0082-45E1-9EF1-07A7E27D8C75}"/>
    <cellStyle name="7_Production Report 29 ~ 30 Mar 2008 rev" xfId="1020" xr:uid="{87BD3DF8-C0AA-4D13-AB1A-F5F0F0AF99A4}"/>
    <cellStyle name="7_Production Report 29 Agustus 2006" xfId="1021" xr:uid="{FB2D15E1-B27E-4BCA-9ED6-F4F9D74204E8}"/>
    <cellStyle name="7_Production Report 29 April 2006" xfId="1022" xr:uid="{C88AFA08-1647-4B35-9BCA-8D4FD59AD6C0}"/>
    <cellStyle name="7_Production Report 29 April 2008" xfId="1023" xr:uid="{E692631D-8494-42EB-8880-B4EB12D7C6A2}"/>
    <cellStyle name="7_Production Report 29 August  2007" xfId="1024" xr:uid="{9546B2C5-D1D6-4153-9277-81919C260D82}"/>
    <cellStyle name="7_Production Report 29 Dec 2006" xfId="1025" xr:uid="{92CE9268-6E71-4BE3-8375-2AD50D8C3E83}"/>
    <cellStyle name="7_Production Report 29 Dec 2007" xfId="1026" xr:uid="{B05E5D06-013C-4C6C-939A-7A506F3E6048}"/>
    <cellStyle name="7_Production Report 29 Feb 2008" xfId="1027" xr:uid="{1F01FABA-B6AD-4423-9501-BCC240FC0317}"/>
    <cellStyle name="7_Production Report 29 Jan 2007" xfId="1028" xr:uid="{83CB8C2C-457D-4989-898B-73E686B5C1C6}"/>
    <cellStyle name="7_Production Report 29 Jan 2008" xfId="1029" xr:uid="{A3FE1611-AA36-47B3-B90B-7290941DE805}"/>
    <cellStyle name="7_Production Report 29 Juli 2007" xfId="1030" xr:uid="{78EEE31D-4EAA-4BA4-B10C-EFD22B1E7D44}"/>
    <cellStyle name="7_Production Report 29 Juni 2006" xfId="1031" xr:uid="{52E89D39-852A-4C74-99BF-9E28BB6A156E}"/>
    <cellStyle name="7_Production Report 29 Juni 2007" xfId="1032" xr:uid="{DE7BB0EA-9EE1-4E23-842C-0745DA0D6EB0}"/>
    <cellStyle name="7_Production Report 29 Mar 2007" xfId="1033" xr:uid="{09E89E6C-50B2-43A7-ACD5-1CEB2AF5F1D9}"/>
    <cellStyle name="7_Production Report 29 Mar 2008" xfId="1034" xr:uid="{04346AD2-B8C9-4A60-A1CD-5C57ED14FA31}"/>
    <cellStyle name="7_Production Report 29 Maret 2006" xfId="1035" xr:uid="{0C2EC19A-D148-4F6E-B7F9-61F3119871E6}"/>
    <cellStyle name="7_Production Report 29 Mei 2006" xfId="1036" xr:uid="{891ED4FB-B4B6-41CC-AA50-3A7EA4B57F6D}"/>
    <cellStyle name="7_Production Report 29 Mei 2007" xfId="1037" xr:uid="{8F447AB6-83A0-4DA8-850A-AD57CD2A8FBB}"/>
    <cellStyle name="7_Production Report 29 Nov 2006" xfId="1038" xr:uid="{8A1BE291-423D-4E6F-B73B-0DD64BBFA4C9}"/>
    <cellStyle name="7_Production Report 29 Nov 2007" xfId="1039" xr:uid="{2B9B3E3C-83D6-4CF6-943E-C1AA85BC9E56}"/>
    <cellStyle name="7_Production Report 29 Okt  2007" xfId="1040" xr:uid="{61A817B1-5A77-43E6-AAC0-24CA0CAA60AF}"/>
    <cellStyle name="7_Production Report 29 Okt 2006" xfId="1041" xr:uid="{3423CBBA-896C-4A35-9089-5C6822986A93}"/>
    <cellStyle name="7_Production Report 29 Sept 06" xfId="1042" xr:uid="{BF6CBBF8-6A57-4292-9782-71AC74E3B941}"/>
    <cellStyle name="7_Production Report 29-30  April 2006" xfId="1043" xr:uid="{BE33EC6F-A5F8-478E-9A88-18E7862EDA13}"/>
    <cellStyle name="7_Production Report 3  Jan 2006" xfId="1044" xr:uid="{4204DE54-B9C5-44C1-94EA-9582FFD9B1DF}"/>
    <cellStyle name="7_Production Report 3  Mar 2007" xfId="1045" xr:uid="{D57EFB63-B748-41B5-B993-F0B23622B027}"/>
    <cellStyle name="7_Production Report 3 ~4  Mar 2007" xfId="1046" xr:uid="{06C8EE97-D2FC-4F49-B4C8-B6CDF15EBF8A}"/>
    <cellStyle name="7_Production Report 3 Agustus 2006" xfId="1047" xr:uid="{41F0B03A-BBDE-4003-A449-4C5FDF574930}"/>
    <cellStyle name="7_Production Report 3 April 2007" xfId="1048" xr:uid="{A2DE93CC-3B8C-4562-8487-9358375C2A29}"/>
    <cellStyle name="7_Production Report 3 Feb 2006" xfId="1049" xr:uid="{67225479-E9C3-4661-A369-D333BA93A299}"/>
    <cellStyle name="7_Production Report 3 Maret 2006" xfId="1050" xr:uid="{2408483D-C756-4C6B-872E-E224A00A7077}"/>
    <cellStyle name="7_Production Report 3 Mei 2007" xfId="1051" xr:uid="{28A49E6F-5ACA-476A-9F56-8594F5AE94EE}"/>
    <cellStyle name="7_Production Report 30 Agustus 2006." xfId="1052" xr:uid="{9235112D-5CF4-4C5F-B1D7-09A5EB9C2E37}"/>
    <cellStyle name="7_Production Report 30 April 2007" xfId="1053" xr:uid="{B770B605-BB92-4FC7-9744-F4391404E6EC}"/>
    <cellStyle name="7_Production Report 30 August  2007" xfId="1054" xr:uid="{9C92F0D6-8019-4E9B-B061-5235A2C8F904}"/>
    <cellStyle name="7_Production Report 30 Jan 2007" xfId="1055" xr:uid="{4A2EFB35-258A-4F4A-BB16-C622E27C60A3}"/>
    <cellStyle name="7_Production Report 30 Jan 2008" xfId="1056" xr:uid="{FE46FFF1-675E-41C3-A3CD-6B39C4646AAD}"/>
    <cellStyle name="7_Production Report 30 Januari 2006" xfId="1057" xr:uid="{9D40FC3D-12B1-46AB-AAC3-D82F6A2E7DB9}"/>
    <cellStyle name="7_Production Report 30 Juli 2006_63342" xfId="1058" xr:uid="{DED296CD-F09E-4DFD-B212-49820A9BA031}"/>
    <cellStyle name="7_Production Report 30 Juli 2007" xfId="1059" xr:uid="{56E080A6-B682-4185-9288-B9F05CB44A36}"/>
    <cellStyle name="7_Production Report 30 Juni 2006" xfId="1060" xr:uid="{57631CD4-81B7-4F5F-A51C-90CD3174F1B1}"/>
    <cellStyle name="7_Production Report 30 Mar 2007" xfId="1061" xr:uid="{7CC2B696-A35F-4DEE-BD62-0671BB6F488A}"/>
    <cellStyle name="7_Production Report 30 Maret 2006" xfId="1062" xr:uid="{EA457C20-BCE5-42E4-9D56-1EC8AC8533B3}"/>
    <cellStyle name="7_Production Report 30 Mei 2006" xfId="1063" xr:uid="{E63CC225-D4B8-42BF-BDBD-20C33F9452B6}"/>
    <cellStyle name="7_Production Report 30 Mei 2007" xfId="1064" xr:uid="{44CA0FC6-593F-43AF-8914-3B1EFB7A3A10}"/>
    <cellStyle name="7_Production Report 30 Nov ~ 1 Dec 2006" xfId="1065" xr:uid="{14004BC2-89D0-44D8-92D1-830769B6E4FB}"/>
    <cellStyle name="7_Production Report 30 Nov 2006" xfId="1066" xr:uid="{6F6D5A7C-D043-4A06-9F37-B2A2866039A9}"/>
    <cellStyle name="7_Production Report 30 Nov 2007" xfId="1067" xr:uid="{9CE9583A-69E7-4237-A5EA-68C3AA3F10DB}"/>
    <cellStyle name="7_Production Report 30 Okt  2007" xfId="1068" xr:uid="{E9CD3A3E-05EC-4A33-86D5-8E5C74D97DF5}"/>
    <cellStyle name="7_Production Report 30 Okt 2006" xfId="1069" xr:uid="{1965E9B5-6BB0-4143-86D9-237AD6463DB1}"/>
    <cellStyle name="7_Production Report 30 Sept 06" xfId="1070" xr:uid="{DF831B6B-3C1A-4783-81CB-8BC1E8920D52}"/>
    <cellStyle name="7_Production Report 31 Agustus 2006" xfId="1071" xr:uid="{2EA0FBE3-8A90-40AD-978E-D18D4F692D5E}"/>
    <cellStyle name="7_Production Report 31 August  2007" xfId="1072" xr:uid="{D546C7CA-1B86-48C2-8BA6-092E2C24A8D3}"/>
    <cellStyle name="7_Production Report 31 August ~ 1 Sept 2007" xfId="1073" xr:uid="{9E832912-220B-4553-B29F-2F51C5B40E9B}"/>
    <cellStyle name="7_Production Report 31 Jan 2007" xfId="1074" xr:uid="{3E85C7EB-E922-443E-8055-E0B474A70636}"/>
    <cellStyle name="7_Production Report 31 Jan 2008" xfId="1075" xr:uid="{E55AFA15-81AA-472C-9BA2-388D2C2D16AD}"/>
    <cellStyle name="7_Production Report 31 Juli 2006" xfId="1076" xr:uid="{5C9E8F7B-4625-4EC2-8C32-67BBF7F85A65}"/>
    <cellStyle name="7_Production Report 31 Juli 2007" xfId="1077" xr:uid="{B09EE5F1-6AD8-4DB4-9712-C4B23D08ADE2}"/>
    <cellStyle name="7_Production Report 31 Mar ~ 1 Apr '07" xfId="1078" xr:uid="{37D8C4AE-CD7B-4211-8A4F-DE73679C2705}"/>
    <cellStyle name="7_Production Report 31 Mar 2007" xfId="1079" xr:uid="{2021F81B-D809-40A0-8DCF-B0988E6133BD}"/>
    <cellStyle name="7_Production Report 31 Mar 2008" xfId="1080" xr:uid="{71444D00-444B-4326-9D1D-15B9A468678A}"/>
    <cellStyle name="7_Production Report 31 Maret 2006" xfId="1081" xr:uid="{EB52C04D-8F5C-4A83-A601-E7DAC9FFE102}"/>
    <cellStyle name="7_Production Report 31 Mei 2006" xfId="1082" xr:uid="{E4103979-01DF-454E-8D78-273C069BFEEE}"/>
    <cellStyle name="7_Production Report 31 Mei 2007" xfId="1083" xr:uid="{6A75AB01-3478-4CE2-95B0-AF98CE0D718C}"/>
    <cellStyle name="7_Production Report 31 Okt  2007" xfId="1084" xr:uid="{8BA5550B-87C2-43D5-88B6-C25DE0F1B978}"/>
    <cellStyle name="7_Production Report 31 Okt 2006" xfId="1085" xr:uid="{601FCB4F-E7C3-4B43-8A94-594429F5DE52}"/>
    <cellStyle name="7_Production Report 4  Jan 2006" xfId="1086" xr:uid="{5A030BE7-EC82-4E44-B983-623F4A6CC12E}"/>
    <cellStyle name="7_Production Report 4 Agustus 2006" xfId="1087" xr:uid="{8A4F24C8-D323-401B-8F72-72C8BB005A10}"/>
    <cellStyle name="7_Production Report 4 April 2007" xfId="1088" xr:uid="{E9B2002C-BE4A-45B0-9FAF-25F82EB5013E}"/>
    <cellStyle name="7_Production Report 4 Feb 2006" xfId="1089" xr:uid="{BB66873F-7DFF-4554-8D95-3DDF1768B9CF}"/>
    <cellStyle name="7_Production Report 4 Maret 2006" xfId="1090" xr:uid="{5481EEA4-1BFE-4F81-9FCE-5CA028E3A28C}"/>
    <cellStyle name="7_Production Report 4 Mei 2007" xfId="1091" xr:uid="{A6858330-F417-4AF0-8047-CF9DF5CC5779}"/>
    <cellStyle name="7_Production Report 4-5 Nov 2006" xfId="1092" xr:uid="{2859D385-F538-49A1-A89D-DEEFB47C51C9}"/>
    <cellStyle name="7_Production Report 5  Jan 2006" xfId="1093" xr:uid="{D391059E-E897-40D9-90B3-E52F410B2A04}"/>
    <cellStyle name="7_Production Report 5  Mar 2007" xfId="1094" xr:uid="{645B59B3-860A-4F78-9826-E83C218725A5}"/>
    <cellStyle name="7_Production Report 5 ~ 6 Mei 2007" xfId="1095" xr:uid="{E7063C93-B763-42E6-B3B0-F699714BFC58}"/>
    <cellStyle name="7_Production Report 5 Agustus 2006" xfId="1096" xr:uid="{7BEBE0D4-2FE9-4A1B-AF2D-77D53D92B562}"/>
    <cellStyle name="7_Production Report 5 April 2007" xfId="1097" xr:uid="{AA309EA7-99E8-40F5-82B7-542D630FE0CC}"/>
    <cellStyle name="7_Production Report 5 Feb 2007" xfId="1098" xr:uid="{AC1D5793-C4C9-49AA-836F-257B87A3DC47}"/>
    <cellStyle name="7_Production Report 5 Maret 2006" xfId="1099" xr:uid="{EC128E68-BBE7-47DA-B8CE-AD597B3C81B6}"/>
    <cellStyle name="7_Production Report 6  Mar 2007" xfId="1100" xr:uid="{EEF3D9D4-BBBB-4391-98CF-1B6CD7E4B4C5}"/>
    <cellStyle name="7_Production Report 6 ~ 7  Mei 2006" xfId="1101" xr:uid="{DE87DEE5-7D86-432B-83FF-272EE59AF70C}"/>
    <cellStyle name="7_Production Report 6 Agustus 2006" xfId="1102" xr:uid="{BD5E2CE4-6080-41F5-B597-2F70695C4AA1}"/>
    <cellStyle name="7_Production Report 6 April 2007" xfId="1103" xr:uid="{A20E0143-801E-4FF7-A472-69BD34983DBF}"/>
    <cellStyle name="7_Production Report 6 Feb 2006" xfId="1104" xr:uid="{7698B2B9-A43B-4F13-A6BB-E51A3C3F032C}"/>
    <cellStyle name="7_Production Report 6 Feb 2007" xfId="1105" xr:uid="{D97EF898-258D-4739-BB39-A5CFB766C36F}"/>
    <cellStyle name="7_Production Report 6 Maret 2006" xfId="1106" xr:uid="{35058FDF-F991-4740-8A52-512ACFAF0357}"/>
    <cellStyle name="7_Production Report 6 Nov 2006" xfId="1107" xr:uid="{3E7D75A2-F3E6-4AAE-A7F3-00DE7E73EBE6}"/>
    <cellStyle name="7_Production Report 7  Mar 2007" xfId="1108" xr:uid="{C3B31624-6113-43E9-9C4F-59816FCDAD9A}"/>
    <cellStyle name="7_Production Report 7 Agustus 2006 A" xfId="1109" xr:uid="{A55BAAD5-7125-4C64-9129-075C52342C99}"/>
    <cellStyle name="7_Production Report 7 Feb 2006" xfId="1110" xr:uid="{230C428D-B3DA-4A1A-8EDE-1B578281F992}"/>
    <cellStyle name="7_Production Report 7 Feb 2007" xfId="1111" xr:uid="{64BD067C-56B5-4D3C-A26D-2A3827E4FC8B}"/>
    <cellStyle name="7_Production Report 7 Maret 2006" xfId="1112" xr:uid="{C49AA19E-B9FD-4A39-8628-4181FE70EB02}"/>
    <cellStyle name="7_Production Report 7 Mei 2007" xfId="1113" xr:uid="{D74EFD1E-024B-4672-B2A3-DBCC3C178A0B}"/>
    <cellStyle name="7_Production Report 7 Nov 2006" xfId="1114" xr:uid="{75BBBB1B-8129-4F11-BE7C-862BE026B014}"/>
    <cellStyle name="7_Production Report 8  Jan 2006" xfId="1115" xr:uid="{A35E70CE-D7C9-4FDF-B5C7-3B794C4CF2FC}"/>
    <cellStyle name="7_Production Report 8  Mar 2007" xfId="1116" xr:uid="{D6392FEF-676A-43CC-B01C-BBD8120E46DB}"/>
    <cellStyle name="7_Production Report 8 Agustus 2006" xfId="1117" xr:uid="{66CD868B-DC0C-4AF1-A655-202DCA7771A0}"/>
    <cellStyle name="7_Production Report 8 Feb 2006" xfId="1118" xr:uid="{F8839338-8EA5-45C6-B8E7-DBE7BB05B199}"/>
    <cellStyle name="7_Production Report 8 Feb 2007" xfId="1119" xr:uid="{EF039804-9147-43E1-81BA-448EEA441ABD}"/>
    <cellStyle name="7_Production Report 8 Maret 2006" xfId="1120" xr:uid="{D161C949-FCBF-4219-9EE3-5395B34B590A}"/>
    <cellStyle name="7_Production Report 8 Mei 2007" xfId="1121" xr:uid="{0F5BC15E-CFC9-471F-B3FA-182E38DFDDA7}"/>
    <cellStyle name="7_Production Report 8 Nov 2006" xfId="1122" xr:uid="{1770D902-0B09-4C01-99A0-C78A535FC413}"/>
    <cellStyle name="7_Production Report 9  Jan 2007" xfId="1123" xr:uid="{9331323A-78E5-4569-AA42-D5A0606F7507}"/>
    <cellStyle name="7_Production Report 9 Agustus 2006" xfId="1124" xr:uid="{395765CF-00E2-456C-8F98-2EFF8ED71601}"/>
    <cellStyle name="7_Production Report 9 April 2007" xfId="1125" xr:uid="{30BC1862-233E-46E2-9503-7F7ED681B580}"/>
    <cellStyle name="7_Production Report 9 Feb 2006" xfId="1126" xr:uid="{07AF9495-DBFB-4475-9397-A511529FBA7F}"/>
    <cellStyle name="7_Production Report 9 Feb 2007" xfId="1127" xr:uid="{BE0DCB7F-308D-4022-99A8-E44634811AB4}"/>
    <cellStyle name="7_Production Report 9 Mar 2007" xfId="1128" xr:uid="{70271503-C947-4134-A250-9AB09DA21715}"/>
    <cellStyle name="7_Production Report 9 Maret 2006" xfId="1129" xr:uid="{46F6C561-16FA-4588-8E94-1DDDDADCB435}"/>
    <cellStyle name="7_Production Report 9 Mei 2007" xfId="1130" xr:uid="{7899E562-D445-44E2-AD49-C1902BC8CA01}"/>
    <cellStyle name="7_Production Report 9 Nov 2006" xfId="1131" xr:uid="{D29C8D8E-A551-4515-B8AA-CD1F1EB7F2E4}"/>
    <cellStyle name="7_Production Report 9-10 Mar 2007" xfId="1132" xr:uid="{D5A2A1E4-A38A-4978-A577-00BCB147DC89}"/>
    <cellStyle name="7_Produksi HomeProduct 04.11.2008" xfId="1133" xr:uid="{F1A133E4-18A5-45E1-97D4-DE95B24637E8}"/>
    <cellStyle name="7_Produksi HomeProduct 05.11.2008" xfId="1134" xr:uid="{96A74B84-EE84-419F-BC66-B5BF3B38ADC0}"/>
    <cellStyle name="7_Produksi HomeProduct 06.11.2008" xfId="1135" xr:uid="{E134B047-B630-45EE-A60E-3D5C9DA0D23E}"/>
    <cellStyle name="7_Produksi HomeProduct 07.11.2008" xfId="1136" xr:uid="{283A0913-13AC-4099-B245-74E7FBC4D8D7}"/>
    <cellStyle name="7_Produksi HomeProduct 10.11.2008" xfId="1137" xr:uid="{DAB33708-811E-4022-B109-16B35622F7BC}"/>
    <cellStyle name="7_Produksi HomeProduct 11.11.2008" xfId="1138" xr:uid="{E42B36E8-1BA8-4C63-9D4E-28EFFB2632A0}"/>
    <cellStyle name="7_Produksi HomeProduct 12.11.2008" xfId="1139" xr:uid="{6500EEC8-827B-4FAC-8356-511697BBEAB3}"/>
    <cellStyle name="7_Produksi HomeProduct 13.11.2008" xfId="1140" xr:uid="{4C7CD959-747C-4C20-921F-4D96002ED76E}"/>
    <cellStyle name="7_Produksi HomeProduct 14.11.2008" xfId="1141" xr:uid="{19D7B206-4316-4BCA-AAE0-4F5121E35606}"/>
    <cellStyle name="7_Produksi HomeProduct 17.11.2008" xfId="1142" xr:uid="{E2B24AAC-F5D5-4716-ADC7-8162C726B431}"/>
    <cellStyle name="7_Produksi HomeProduct 21.11.2008" xfId="1143" xr:uid="{9CD33E84-B87B-4029-BC54-2CC289008AB3}"/>
    <cellStyle name="7_Produksi HomeProduct 22.08.2008" xfId="1144" xr:uid="{EBBC0B91-8414-4C9B-8767-A8CC34D41CEC}"/>
    <cellStyle name="7_Produksi HomeProduct 25.10.2008" xfId="1145" xr:uid="{A5C4FE44-93F4-44A4-BCAD-E09B5281FBEE}"/>
    <cellStyle name="7_Produksi HomeProduct 27.08.2008" xfId="1146" xr:uid="{0F115A69-6CF5-466E-979C-343ABB194FF5}"/>
    <cellStyle name="7_Produksi HomeProduct 27.10.2008" xfId="1147" xr:uid="{CA220C5E-7CB2-4BF1-B861-66FB4B47B4B6}"/>
    <cellStyle name="7_Produksi HomeProduct 30.08.2008" xfId="1148" xr:uid="{6EC2FAFC-E7F8-43F8-B4C9-6289BEE03B20}"/>
    <cellStyle name="Accent1 2" xfId="123" xr:uid="{96A5B2CE-C84A-475A-8CF5-4EF38EC24AE5}"/>
    <cellStyle name="Accent1 2 2" xfId="124" xr:uid="{D75AB1B8-49AA-4B73-BD00-000069C97B78}"/>
    <cellStyle name="Accent1 2 2 2" xfId="1149" xr:uid="{575E2120-27D7-4494-A94C-FA609DCA1BF0}"/>
    <cellStyle name="Accent1 2 3" xfId="1150" xr:uid="{74725B6F-B159-4124-B9B2-C8BC1CF81CDF}"/>
    <cellStyle name="Accent1 2 4" xfId="1151" xr:uid="{EA84DB79-A716-4B3A-8367-634F82147FC4}"/>
    <cellStyle name="Accent1 2 5" xfId="1152" xr:uid="{13D7F4E4-5DE8-47EE-A6B9-A7C074177116}"/>
    <cellStyle name="Accent1 3" xfId="189" xr:uid="{63BE6599-D748-4782-89CE-5DD8DFE4A4C5}"/>
    <cellStyle name="Accent1 3 2" xfId="1154" xr:uid="{65188777-1EEF-4CD0-8D68-290860153186}"/>
    <cellStyle name="Accent1 3 3" xfId="1155" xr:uid="{983DE4C4-16D4-43AD-89C1-A5548E46EE53}"/>
    <cellStyle name="Accent1 3 4" xfId="1156" xr:uid="{A34A297A-054A-4217-8B94-37717F51DB6A}"/>
    <cellStyle name="Accent1 3 5" xfId="1153" xr:uid="{53EC2719-BDF1-436D-AC8E-81F4777DB6D5}"/>
    <cellStyle name="Accent1 4" xfId="1157" xr:uid="{3A508635-F2A4-45AF-91EC-BAA398CDAD3E}"/>
    <cellStyle name="Accent2 2" xfId="125" xr:uid="{0A2ECF1F-51CA-40D7-A9D8-DB70D5BAA947}"/>
    <cellStyle name="Accent2 2 2" xfId="126" xr:uid="{7E97BD09-FD9E-4F58-8588-AE6720CB64BE}"/>
    <cellStyle name="Accent2 2 2 2" xfId="1158" xr:uid="{3DE5713F-B300-4F2F-A874-E8A0880EFB18}"/>
    <cellStyle name="Accent2 2 3" xfId="1159" xr:uid="{EE90B843-C1AE-4F92-89C3-F3635E7466C6}"/>
    <cellStyle name="Accent2 2 4" xfId="1160" xr:uid="{BB9340D7-29B4-407D-A5D6-7E2C193D3A00}"/>
    <cellStyle name="Accent2 2 5" xfId="1161" xr:uid="{9193D588-6AFC-4360-ABAB-2F2DD8A249BD}"/>
    <cellStyle name="Accent2 3" xfId="190" xr:uid="{146412FE-EECD-4919-B7B3-3EB7801130D8}"/>
    <cellStyle name="Accent2 3 2" xfId="1163" xr:uid="{DFC3A53F-D0E9-47CD-924B-01DEC1DF2546}"/>
    <cellStyle name="Accent2 3 3" xfId="1164" xr:uid="{698159D3-F04B-4B50-AAB8-D28303BC7438}"/>
    <cellStyle name="Accent2 3 4" xfId="1165" xr:uid="{379D1BD8-E4D9-4AFB-82F9-754207404B8C}"/>
    <cellStyle name="Accent2 3 5" xfId="1162" xr:uid="{50ED0F58-D036-4D15-8200-31F2660F8DAF}"/>
    <cellStyle name="Accent2 4" xfId="1166" xr:uid="{C2ACAC87-8EE0-43C6-AF21-CF68DFA7A064}"/>
    <cellStyle name="Accent2 5" xfId="1789" xr:uid="{CCEDA3A8-41A4-44D3-B20A-16EE3F1D1950}"/>
    <cellStyle name="Accent3 2" xfId="127" xr:uid="{5095E7C2-F72D-4115-981F-1660F04E5952}"/>
    <cellStyle name="Accent3 2 2" xfId="128" xr:uid="{BB0AF23A-8A37-46A4-B587-73068C963F80}"/>
    <cellStyle name="Accent3 2 2 2" xfId="1167" xr:uid="{48B3C495-0D52-43EE-BD6E-43DC9F6B5D9F}"/>
    <cellStyle name="Accent3 2 3" xfId="1168" xr:uid="{5158D127-41A3-4BD8-A23F-6CE45F8D43FA}"/>
    <cellStyle name="Accent3 2 4" xfId="1169" xr:uid="{D61F0F8D-5456-4164-8E28-5291EA25C774}"/>
    <cellStyle name="Accent3 2 5" xfId="1170" xr:uid="{873261D7-09C5-49BE-AD87-2753DC7C60CF}"/>
    <cellStyle name="Accent3 3" xfId="191" xr:uid="{13163364-AA71-4724-BAF6-D224A5F21E18}"/>
    <cellStyle name="Accent3 3 2" xfId="1172" xr:uid="{88542BEE-82E2-4F21-8AC2-6EF37D0186D0}"/>
    <cellStyle name="Accent3 3 3" xfId="1173" xr:uid="{A7608CFC-D83D-4A3F-9EFC-D22734CE2038}"/>
    <cellStyle name="Accent3 3 4" xfId="1174" xr:uid="{494DC4AD-FF6D-4664-A508-813E7DD975E4}"/>
    <cellStyle name="Accent3 3 5" xfId="1171" xr:uid="{CF8506CA-C5D9-464E-B8ED-6963FD6DD603}"/>
    <cellStyle name="Accent3 4" xfId="1175" xr:uid="{D0704579-9659-4102-A7F5-6ADD8A7E72F8}"/>
    <cellStyle name="Accent3 5" xfId="1790" xr:uid="{2055CAF4-F098-498E-B799-EA9FB5A77278}"/>
    <cellStyle name="Accent4 2" xfId="129" xr:uid="{0A9C9093-2FD9-4561-854B-96861E8DE649}"/>
    <cellStyle name="Accent4 2 2" xfId="130" xr:uid="{ECBD7DF0-2319-4E95-B092-9EEFD9282534}"/>
    <cellStyle name="Accent4 2 2 2" xfId="1176" xr:uid="{9F6A85CA-3F6E-443A-87AE-87C947B5ECEE}"/>
    <cellStyle name="Accent4 2 3" xfId="1177" xr:uid="{3A1723C4-FBA9-486E-8E1F-54C9B7C43643}"/>
    <cellStyle name="Accent4 2 4" xfId="1178" xr:uid="{477028AF-C611-4D16-BFEE-2BA2180B06AB}"/>
    <cellStyle name="Accent4 2 5" xfId="1179" xr:uid="{BFEEE41F-561C-4C9B-B10C-81B6F663CB70}"/>
    <cellStyle name="Accent4 3" xfId="192" xr:uid="{CD77DD94-8877-4F00-A421-A83A3E48C9F8}"/>
    <cellStyle name="Accent4 3 2" xfId="1181" xr:uid="{D15DF5BB-60E9-4D6A-81DA-77E80BEF08A5}"/>
    <cellStyle name="Accent4 3 3" xfId="1182" xr:uid="{01DB1A92-2229-4DE7-8F58-AC28F569846A}"/>
    <cellStyle name="Accent4 3 4" xfId="1183" xr:uid="{20C56A40-29CD-4C7E-855F-C8913510CE4F}"/>
    <cellStyle name="Accent4 3 5" xfId="1180" xr:uid="{CF5094F0-DFBB-4376-8B9A-1526038B1BB1}"/>
    <cellStyle name="Accent4 4" xfId="1184" xr:uid="{C3A2FC8F-D4CA-48A0-88A3-0695F78DD1C7}"/>
    <cellStyle name="Accent4 5" xfId="1791" xr:uid="{D30FC17B-E620-405A-8A5D-CEC1990185D8}"/>
    <cellStyle name="Accent5 2" xfId="131" xr:uid="{394CFC44-EC01-49A5-8BEF-29C5135DB42F}"/>
    <cellStyle name="Accent5 2 2" xfId="132" xr:uid="{EB606CE5-B8A3-4436-9B1D-66688AAD1A97}"/>
    <cellStyle name="Accent5 2 2 2" xfId="1185" xr:uid="{08D4C30D-37F0-4FFD-8F07-909C81012E7B}"/>
    <cellStyle name="Accent5 2 3" xfId="1186" xr:uid="{CD6248C2-A67E-4541-8645-741A0F03180B}"/>
    <cellStyle name="Accent5 2 4" xfId="1187" xr:uid="{8DE0ABA9-8DBB-41E7-ACAA-BFB4C494D562}"/>
    <cellStyle name="Accent5 2 5" xfId="1188" xr:uid="{F79973BC-6C80-4015-9BEE-390FF4FFCAD2}"/>
    <cellStyle name="Accent5 3" xfId="193" xr:uid="{FEF03D14-FC58-4ECB-8B9F-5B6549E9202D}"/>
    <cellStyle name="Accent5 3 2" xfId="1190" xr:uid="{CF838597-3ED9-4CCE-A273-5E4C0173208F}"/>
    <cellStyle name="Accent5 3 3" xfId="1191" xr:uid="{30591000-D3AD-4C0E-A4F7-E65756EB5DAA}"/>
    <cellStyle name="Accent5 3 4" xfId="1192" xr:uid="{AD372911-17F9-46C1-9688-F9CA5E9B49DF}"/>
    <cellStyle name="Accent5 3 5" xfId="1189" xr:uid="{FFC6EC3B-B390-44DE-BEEE-A42600DC529F}"/>
    <cellStyle name="Accent5 4" xfId="1193" xr:uid="{BD8FAA96-6593-40D6-A47C-7C302E3A1D6F}"/>
    <cellStyle name="Accent6 2" xfId="133" xr:uid="{110919B4-D9C9-4A51-AF90-9A46E286FD9B}"/>
    <cellStyle name="Accent6 2 2" xfId="134" xr:uid="{36D124E3-B31C-4DAC-B3C7-5750A91E7F03}"/>
    <cellStyle name="Accent6 2 2 2" xfId="1194" xr:uid="{38E2875F-385C-432C-893C-C26C50063B08}"/>
    <cellStyle name="Accent6 2 3" xfId="1195" xr:uid="{2A088D3E-3E4C-4699-91E5-8D27820784B1}"/>
    <cellStyle name="Accent6 2 4" xfId="1196" xr:uid="{D94A56E6-C8F6-4AA6-8D0F-9D2534569D39}"/>
    <cellStyle name="Accent6 2 5" xfId="1197" xr:uid="{7509AD6B-E526-41A7-9433-F48329D1E895}"/>
    <cellStyle name="Accent6 3" xfId="194" xr:uid="{17DEED84-DAFF-4E41-9653-A40074C9A283}"/>
    <cellStyle name="Accent6 3 2" xfId="1199" xr:uid="{AD4F733F-2ED0-4F77-B753-9A3A6EE29FEF}"/>
    <cellStyle name="Accent6 3 3" xfId="1200" xr:uid="{20A0FE70-C3A2-4B85-A8D6-E2D42AB925AF}"/>
    <cellStyle name="Accent6 3 4" xfId="1201" xr:uid="{40A77430-245A-47E9-BC9C-FE7DB9DC0217}"/>
    <cellStyle name="Accent6 3 5" xfId="1198" xr:uid="{28F37F3C-8496-43E8-AE4B-EB34EEC7632B}"/>
    <cellStyle name="Accent6 4" xfId="1202" xr:uid="{F6E5D0B1-10D6-4F6D-B311-390677978BA3}"/>
    <cellStyle name="Accent6 5" xfId="1792" xr:uid="{558FCE0A-3824-4A81-829B-81A58E11E699}"/>
    <cellStyle name="AeE­ [0]_±aA¸" xfId="1203" xr:uid="{95DDE051-3FA5-4256-B0A2-AE10A84D2333}"/>
    <cellStyle name="AeE­_±aA¸" xfId="1204" xr:uid="{62D6FCF3-8B91-49EB-9415-C5123E19D575}"/>
    <cellStyle name="AÞ¸¶ [0]_±aA¸" xfId="1205" xr:uid="{62096BE5-2399-4F86-BA54-22FC9DC5D219}"/>
    <cellStyle name="AÞ¸¶_±aA¸" xfId="1206" xr:uid="{D9C14FE3-96F0-4737-9B39-3DA8C5B25738}"/>
    <cellStyle name="Bad 2" xfId="135" xr:uid="{E0FD5C51-8605-46D3-821E-80AD4869CB39}"/>
    <cellStyle name="Bad 2 2" xfId="136" xr:uid="{90A8E660-0297-49EF-BCFD-288E3A93B4B6}"/>
    <cellStyle name="Bad 2 2 2" xfId="1207" xr:uid="{1AB0EE24-AD5F-4FC3-8071-B029DF29D232}"/>
    <cellStyle name="Bad 2 3" xfId="1208" xr:uid="{6AC32A18-1CB1-431E-8B5A-32704B4AF58E}"/>
    <cellStyle name="Bad 2 4" xfId="1209" xr:uid="{A34B4587-A32B-432A-919A-D0EAE34510F2}"/>
    <cellStyle name="Bad 2 5" xfId="1210" xr:uid="{3254467B-6DFB-4920-BB3F-A6B54D774821}"/>
    <cellStyle name="Bad 3" xfId="195" xr:uid="{9EFBD3BF-95B3-47ED-BBCD-99AD0191A1B0}"/>
    <cellStyle name="Bad 3 2" xfId="1212" xr:uid="{4DE1393F-EB5F-4D36-83E1-6D46F89B11D2}"/>
    <cellStyle name="Bad 3 3" xfId="1213" xr:uid="{311C0884-9382-4C37-B557-43B018436974}"/>
    <cellStyle name="Bad 3 4" xfId="1214" xr:uid="{2E70C1B4-A5A6-4FC8-90EE-AB9C1B48B3E1}"/>
    <cellStyle name="Bad 3 5" xfId="1211" xr:uid="{356B5D29-B833-45F1-99B4-7B63BF86DF03}"/>
    <cellStyle name="Bad 4" xfId="1215" xr:uid="{04547051-AC9A-4F5D-9276-75FA8D0D75EA}"/>
    <cellStyle name="C?AØ_¿?°?´?°e¿¹?o" xfId="1216" xr:uid="{BDE8AD7D-749D-4D63-8C79-F62335D1BFB8}"/>
    <cellStyle name="C￥AØ_¿￢°￡´ⓒ°e¿¹≫o" xfId="1217" xr:uid="{FFEE2390-0307-47A2-AE4F-3BAAD94CFAB2}"/>
    <cellStyle name="Calculation 2" xfId="137" xr:uid="{08EC5600-C158-4A13-9BB0-081B59BD6AB9}"/>
    <cellStyle name="Calculation 2 10" xfId="2524" xr:uid="{FA66E4B7-B4C5-465A-9CA7-36B031FA6F73}"/>
    <cellStyle name="Calculation 2 11" xfId="3811" xr:uid="{A0053ECE-F99C-4478-823A-EFAB7828ACD3}"/>
    <cellStyle name="Calculation 2 2" xfId="138" xr:uid="{D716A29A-5FAA-40D4-8C8E-93E496A7069D}"/>
    <cellStyle name="Calculation 2 2 2" xfId="1218" xr:uid="{A357E6B5-FE81-4422-BD49-A3905E7972F2}"/>
    <cellStyle name="Calculation 2 2 2 2" xfId="2199" xr:uid="{B81F82EC-66CB-4323-BDAE-F9D2CC1ECDBD}"/>
    <cellStyle name="Calculation 2 2 2 2 2" xfId="3387" xr:uid="{BD0835EB-4BA6-430A-8372-2D11C34B739A}"/>
    <cellStyle name="Calculation 2 2 2 2 2 2" xfId="4674" xr:uid="{32608ECF-5D72-4E11-BDC1-EC5C52A9C9A1}"/>
    <cellStyle name="Calculation 2 2 2 2 3" xfId="3666" xr:uid="{EF68EDC2-C4D2-43E3-9EE0-E1A74C254BAF}"/>
    <cellStyle name="Calculation 2 2 2 2 3 2" xfId="4953" xr:uid="{12CC8142-0734-4264-A2D0-A203134B4FC9}"/>
    <cellStyle name="Calculation 2 2 2 2 4" xfId="2808" xr:uid="{860015F9-6054-4BC2-8839-C52302454A42}"/>
    <cellStyle name="Calculation 2 2 2 2 5" xfId="4095" xr:uid="{EA930655-9B3C-445A-90B7-1ABCB79CB68D}"/>
    <cellStyle name="Calculation 2 2 2 3" xfId="2198" xr:uid="{5E6E3483-CFCD-464E-86ED-B72BEC9777BB}"/>
    <cellStyle name="Calculation 2 2 2 3 2" xfId="3665" xr:uid="{447D1C61-10C8-4FD5-9BFC-D379D58DFB2D}"/>
    <cellStyle name="Calculation 2 2 2 3 2 2" xfId="4952" xr:uid="{59ACE2B6-A596-4461-8F70-706CB2CE0904}"/>
    <cellStyle name="Calculation 2 2 2 3 3" xfId="2807" xr:uid="{C8DA6148-9381-41F4-B28C-4A07EDE0B1C0}"/>
    <cellStyle name="Calculation 2 2 2 3 4" xfId="4094" xr:uid="{CD26E651-F679-480F-A480-99F86EB31C6A}"/>
    <cellStyle name="Calculation 2 2 2 4" xfId="1929" xr:uid="{54E6FCF3-608E-4A48-BC88-720C6720B51F}"/>
    <cellStyle name="Calculation 2 2 2 4 2" xfId="3485" xr:uid="{7D7CC799-C2F8-4DDF-A71E-9F52E9FABB2F}"/>
    <cellStyle name="Calculation 2 2 2 4 2 2" xfId="4772" xr:uid="{E68DD397-CA1A-4EC6-9599-96AB19837481}"/>
    <cellStyle name="Calculation 2 2 2 4 3" xfId="3186" xr:uid="{8E508A83-DB70-44EA-A05E-CD3428241432}"/>
    <cellStyle name="Calculation 2 2 2 4 4" xfId="4473" xr:uid="{42C2BE3E-0820-48B4-BEE5-46F4086D2E38}"/>
    <cellStyle name="Calculation 2 2 2 5" xfId="3066" xr:uid="{E24869F3-7FC1-4A30-B7EE-D222D765F341}"/>
    <cellStyle name="Calculation 2 2 2 5 2" xfId="4353" xr:uid="{86CDC7B0-7D3D-41E3-9766-BE66CA5B53AF}"/>
    <cellStyle name="Calculation 2 2 2 6" xfId="2539" xr:uid="{7DD183BE-D432-48EC-BA48-27FF2987DE03}"/>
    <cellStyle name="Calculation 2 2 2 7" xfId="3826" xr:uid="{D8674C0B-0B59-4110-9EE7-7BF083E8CB3A}"/>
    <cellStyle name="Calculation 2 2 3" xfId="2123" xr:uid="{D4B74D8B-0483-4315-BA9E-29E13A3CA2BE}"/>
    <cellStyle name="Calculation 2 2 3 2" xfId="3373" xr:uid="{97473326-65E1-4FBA-A13B-C5A47CE3F113}"/>
    <cellStyle name="Calculation 2 2 3 2 2" xfId="4660" xr:uid="{17EF53C6-83D1-4AB5-850E-A357F1E48E6E}"/>
    <cellStyle name="Calculation 2 2 3 3" xfId="3590" xr:uid="{7D43784D-6C8B-4756-8857-5C0C2CFB5ED5}"/>
    <cellStyle name="Calculation 2 2 3 3 2" xfId="4877" xr:uid="{BEE15A78-546F-4705-B892-2D51899DD412}"/>
    <cellStyle name="Calculation 2 2 3 4" xfId="2732" xr:uid="{0C55FEDE-4250-4F23-8743-2961F6EAD13B}"/>
    <cellStyle name="Calculation 2 2 3 5" xfId="4019" xr:uid="{C46BBE42-80FD-453E-B4BD-977CBCCF7306}"/>
    <cellStyle name="Calculation 2 2 4" xfId="2222" xr:uid="{E5E88FBF-3FB3-4615-A123-E0F2C103F936}"/>
    <cellStyle name="Calculation 2 2 4 2" xfId="3689" xr:uid="{7FAEA5DD-3A8C-4681-ADF1-785EFF43DDDD}"/>
    <cellStyle name="Calculation 2 2 4 2 2" xfId="4976" xr:uid="{4F2D21DC-040A-4EA5-ABB4-936B1D50BA0C}"/>
    <cellStyle name="Calculation 2 2 4 3" xfId="2831" xr:uid="{3B9D1991-622E-4D55-8EE9-C262058928CF}"/>
    <cellStyle name="Calculation 2 2 4 4" xfId="4118" xr:uid="{EB10054F-E1BF-4A4F-8007-830B5D8CCD00}"/>
    <cellStyle name="Calculation 2 2 5" xfId="1915" xr:uid="{2E0E7E8D-C4F2-4902-998C-03CD47924B2D}"/>
    <cellStyle name="Calculation 2 2 5 2" xfId="2977" xr:uid="{29000A1A-9632-4385-B90F-09BDB25CBEEA}"/>
    <cellStyle name="Calculation 2 2 5 2 2" xfId="4264" xr:uid="{58E2E8B0-DA26-4695-8A10-E822E6032D99}"/>
    <cellStyle name="Calculation 2 2 5 3" xfId="3172" xr:uid="{B99C1681-FC7D-4ADB-9EEC-F03F991A97B9}"/>
    <cellStyle name="Calculation 2 2 5 4" xfId="4459" xr:uid="{3D1F5E62-3AA5-4858-B32C-7560688F8811}"/>
    <cellStyle name="Calculation 2 2 6" xfId="2960" xr:uid="{6D248300-CC69-4E63-B698-E42CCD79CB9C}"/>
    <cellStyle name="Calculation 2 2 6 2" xfId="4247" xr:uid="{E49DFE17-3784-4D1F-B60C-D83836AADF63}"/>
    <cellStyle name="Calculation 2 2 7" xfId="2525" xr:uid="{727DE4FF-A159-46DA-BE9F-55F3E6674BAD}"/>
    <cellStyle name="Calculation 2 2 8" xfId="3812" xr:uid="{CA19CC5E-7D21-4D97-A489-D34753FF4314}"/>
    <cellStyle name="Calculation 2 3" xfId="1219" xr:uid="{B4643E36-10E3-4698-8D03-1F9930DE2BE6}"/>
    <cellStyle name="Calculation 2 3 2" xfId="2200" xr:uid="{BFF5A8D1-FD30-4A2D-BF90-D9F39D5C258B}"/>
    <cellStyle name="Calculation 2 3 2 2" xfId="3388" xr:uid="{86186FB9-1986-471F-9C6C-C707DC2654EA}"/>
    <cellStyle name="Calculation 2 3 2 2 2" xfId="4675" xr:uid="{96451BAA-64F9-437C-855C-2B296B2E82DC}"/>
    <cellStyle name="Calculation 2 3 2 3" xfId="3667" xr:uid="{BAA6E62F-44B3-464F-80BE-34A8996EE879}"/>
    <cellStyle name="Calculation 2 3 2 3 2" xfId="4954" xr:uid="{47C7C87E-A918-4227-941A-8A8613CB547C}"/>
    <cellStyle name="Calculation 2 3 2 4" xfId="2809" xr:uid="{41E3AEFF-6ED4-4FAF-AEE4-58B4EC4E7099}"/>
    <cellStyle name="Calculation 2 3 2 5" xfId="4096" xr:uid="{09D9F198-02F6-40D2-B0AD-63C35A2C79F3}"/>
    <cellStyle name="Calculation 2 3 3" xfId="2267" xr:uid="{E9173EA9-D6D9-438F-B346-77E5E3E6F8BF}"/>
    <cellStyle name="Calculation 2 3 3 2" xfId="3734" xr:uid="{D2871A87-B74B-486B-BC98-EC698A837BA4}"/>
    <cellStyle name="Calculation 2 3 3 2 2" xfId="5021" xr:uid="{CD6D1664-63F5-4F1F-823A-AADB257F8572}"/>
    <cellStyle name="Calculation 2 3 3 3" xfId="2876" xr:uid="{4CEF4FC9-E9F6-4135-835B-D6E8B098ADDD}"/>
    <cellStyle name="Calculation 2 3 3 4" xfId="4163" xr:uid="{191FFBCB-15C0-4968-8F18-61C57FC051B6}"/>
    <cellStyle name="Calculation 2 3 4" xfId="1930" xr:uid="{23B17937-00C5-4FA5-B9DB-A94329116988}"/>
    <cellStyle name="Calculation 2 3 4 2" xfId="3486" xr:uid="{16B0F892-324D-4A19-A8BC-2782678F7129}"/>
    <cellStyle name="Calculation 2 3 4 2 2" xfId="4773" xr:uid="{9B48FBB0-5EBA-4F9A-BFF0-84F33B19F27B}"/>
    <cellStyle name="Calculation 2 3 4 3" xfId="3187" xr:uid="{9142F21E-66FA-4FDF-A5C2-DAC3679D2D35}"/>
    <cellStyle name="Calculation 2 3 4 4" xfId="4474" xr:uid="{EAB9457F-E92E-48E0-AE84-F475CE22113D}"/>
    <cellStyle name="Calculation 2 3 5" xfId="3065" xr:uid="{D0C2AC30-F86C-48DE-B3CA-94D794E6C956}"/>
    <cellStyle name="Calculation 2 3 5 2" xfId="4352" xr:uid="{64401477-AF4A-4E1E-9BB2-B8A76B8E1D2D}"/>
    <cellStyle name="Calculation 2 3 6" xfId="2540" xr:uid="{E68FEE11-5D14-4475-9C41-D13B83A33DFE}"/>
    <cellStyle name="Calculation 2 3 7" xfId="3827" xr:uid="{2DE049F5-FAC2-493A-ADA8-7ECB53D3B111}"/>
    <cellStyle name="Calculation 2 4" xfId="1220" xr:uid="{B997254A-46BF-42F8-B93F-6D8C32C28FA1}"/>
    <cellStyle name="Calculation 2 4 2" xfId="2201" xr:uid="{86ED4D65-4B3A-4919-B6C6-E8764D573B0E}"/>
    <cellStyle name="Calculation 2 4 2 2" xfId="3389" xr:uid="{7B436BB1-7BDF-4CD6-B498-E1F4E17A9DBC}"/>
    <cellStyle name="Calculation 2 4 2 2 2" xfId="4676" xr:uid="{FAC6EE41-0647-46CE-8C75-624F5131CAB4}"/>
    <cellStyle name="Calculation 2 4 2 3" xfId="3668" xr:uid="{76651A43-8646-4021-AAC1-09B852EA887B}"/>
    <cellStyle name="Calculation 2 4 2 3 2" xfId="4955" xr:uid="{9084664B-16E9-48DA-B3C4-55FBAEFC92AC}"/>
    <cellStyle name="Calculation 2 4 2 4" xfId="2810" xr:uid="{8C4264AE-E6F7-48FB-ACFE-54E74E58D3B8}"/>
    <cellStyle name="Calculation 2 4 2 5" xfId="4097" xr:uid="{1545265D-A6B8-4540-8ED7-6AA8B7BE78A3}"/>
    <cellStyle name="Calculation 2 4 3" xfId="2196" xr:uid="{DC19EAC9-AAB4-440D-AA89-DAC6908F2695}"/>
    <cellStyle name="Calculation 2 4 3 2" xfId="3663" xr:uid="{D2BD0704-0845-4091-98FD-05AAAE63F90C}"/>
    <cellStyle name="Calculation 2 4 3 2 2" xfId="4950" xr:uid="{55811D1F-204C-4156-9431-71E5F2D2AA66}"/>
    <cellStyle name="Calculation 2 4 3 3" xfId="2805" xr:uid="{B5DB1DE3-8717-4F37-8675-5E664EF99CE4}"/>
    <cellStyle name="Calculation 2 4 3 4" xfId="4092" xr:uid="{B59170D9-14F6-420D-A467-BF17862427E0}"/>
    <cellStyle name="Calculation 2 4 4" xfId="1931" xr:uid="{682870C2-29D3-4FEB-A493-86C06F527131}"/>
    <cellStyle name="Calculation 2 4 4 2" xfId="3487" xr:uid="{B93BFE00-3351-4B3C-8D26-23D6578CBBB9}"/>
    <cellStyle name="Calculation 2 4 4 2 2" xfId="4774" xr:uid="{88116183-FB99-4651-ADC4-445083F7B558}"/>
    <cellStyle name="Calculation 2 4 4 3" xfId="3188" xr:uid="{99D59856-278D-4380-9548-F4D4B70D1926}"/>
    <cellStyle name="Calculation 2 4 4 4" xfId="4475" xr:uid="{C3DEDC04-0703-4309-9AAC-A785EE7DCB0D}"/>
    <cellStyle name="Calculation 2 4 5" xfId="3064" xr:uid="{46CF6627-D76F-4A4C-9740-C894E1D4226D}"/>
    <cellStyle name="Calculation 2 4 5 2" xfId="4351" xr:uid="{7AAA72B3-06E5-4DD5-9F8E-28DC4A2944F3}"/>
    <cellStyle name="Calculation 2 4 6" xfId="2541" xr:uid="{307DED76-957D-40A2-B72B-72664B69CB22}"/>
    <cellStyle name="Calculation 2 4 7" xfId="3828" xr:uid="{D7BDA07C-6DEC-4829-A7F1-ADB0FB05DC20}"/>
    <cellStyle name="Calculation 2 5" xfId="1221" xr:uid="{ACA55095-A60A-43A1-B5BE-A967E69DACE3}"/>
    <cellStyle name="Calculation 2 5 2" xfId="2202" xr:uid="{F0D339CD-7900-420C-A8E3-1802CBC4C56C}"/>
    <cellStyle name="Calculation 2 5 2 2" xfId="3390" xr:uid="{792FBC02-E70F-4DDA-8C53-600C5936BB98}"/>
    <cellStyle name="Calculation 2 5 2 2 2" xfId="4677" xr:uid="{7E58FB9C-53FA-41E3-BAEF-5C0219AD3AB8}"/>
    <cellStyle name="Calculation 2 5 2 3" xfId="3669" xr:uid="{0C339801-F45C-49EF-9AA2-DE48D3D1C5AE}"/>
    <cellStyle name="Calculation 2 5 2 3 2" xfId="4956" xr:uid="{CD1EBECF-FE50-48FF-8C12-37423B39AB9D}"/>
    <cellStyle name="Calculation 2 5 2 4" xfId="2811" xr:uid="{F30EF38F-B933-424C-821A-5E135779BD56}"/>
    <cellStyle name="Calculation 2 5 2 5" xfId="4098" xr:uid="{5E713B9B-616C-4000-817D-5B514B54DE7B}"/>
    <cellStyle name="Calculation 2 5 3" xfId="2195" xr:uid="{01F36E60-974D-4971-B6C5-190E2094405A}"/>
    <cellStyle name="Calculation 2 5 3 2" xfId="3662" xr:uid="{83A11963-AE53-4D48-B2D1-134DB2E1C506}"/>
    <cellStyle name="Calculation 2 5 3 2 2" xfId="4949" xr:uid="{A15A9CD5-6A17-4E92-B1E1-3BBB430D08CF}"/>
    <cellStyle name="Calculation 2 5 3 3" xfId="2804" xr:uid="{E973BEA7-7801-484A-8C05-D69A89540DCF}"/>
    <cellStyle name="Calculation 2 5 3 4" xfId="4091" xr:uid="{7B1DC010-2B05-4B0D-AE91-BA53044D35C9}"/>
    <cellStyle name="Calculation 2 5 4" xfId="1932" xr:uid="{282E4A59-C756-4D46-B005-663084359248}"/>
    <cellStyle name="Calculation 2 5 4 2" xfId="3488" xr:uid="{47220C3B-1125-4C6E-A600-43FB7AECBD35}"/>
    <cellStyle name="Calculation 2 5 4 2 2" xfId="4775" xr:uid="{37E6D0B4-320F-42E4-A9AE-921F84F41533}"/>
    <cellStyle name="Calculation 2 5 4 3" xfId="3189" xr:uid="{6D6B63FA-6D10-41CB-AEBC-7E7DFCE47328}"/>
    <cellStyle name="Calculation 2 5 4 4" xfId="4476" xr:uid="{24BDB485-A60D-4CE8-B5BA-968B25620F1B}"/>
    <cellStyle name="Calculation 2 5 5" xfId="3063" xr:uid="{0D0240B6-143A-42D6-A49B-87CC930B5D28}"/>
    <cellStyle name="Calculation 2 5 5 2" xfId="4350" xr:uid="{372709B9-6035-401C-AF5E-5A161894E780}"/>
    <cellStyle name="Calculation 2 5 6" xfId="2542" xr:uid="{4FDBAF94-6557-4D3A-92C3-2D573A4382AE}"/>
    <cellStyle name="Calculation 2 5 7" xfId="3829" xr:uid="{71014119-9AE0-44F6-9F27-2E8B220B8625}"/>
    <cellStyle name="Calculation 2 6" xfId="2122" xr:uid="{6954F69A-5CF7-493C-AB3D-4B44359C1522}"/>
    <cellStyle name="Calculation 2 6 2" xfId="3372" xr:uid="{E6367663-0CF5-4690-BF7A-F330428A292D}"/>
    <cellStyle name="Calculation 2 6 2 2" xfId="4659" xr:uid="{A6D2DCD1-4D83-469D-BCC6-B5932AF5C839}"/>
    <cellStyle name="Calculation 2 6 3" xfId="3589" xr:uid="{1A4AE9F0-3D78-4840-BC68-13368B1EFB72}"/>
    <cellStyle name="Calculation 2 6 3 2" xfId="4876" xr:uid="{F82F3212-3E43-45FE-823F-E3AC2968BB60}"/>
    <cellStyle name="Calculation 2 6 4" xfId="2731" xr:uid="{71DC0A2C-6F5E-4AB8-9E7B-1E94F7997EE7}"/>
    <cellStyle name="Calculation 2 6 5" xfId="4018" xr:uid="{371E2AA6-B441-4E4A-95FD-B4CE5CE89655}"/>
    <cellStyle name="Calculation 2 7" xfId="2221" xr:uid="{5263EE9D-E8D5-4BD8-8AC3-C83E58A39378}"/>
    <cellStyle name="Calculation 2 7 2" xfId="3688" xr:uid="{35AE81AD-2FB7-44A9-8D5D-E2120E6C6641}"/>
    <cellStyle name="Calculation 2 7 2 2" xfId="4975" xr:uid="{91847144-30FC-4A9B-B2D5-43DB52A15A75}"/>
    <cellStyle name="Calculation 2 7 3" xfId="2830" xr:uid="{5000AECB-C1EB-4081-9AC5-3FBB5B8B29E9}"/>
    <cellStyle name="Calculation 2 7 4" xfId="4117" xr:uid="{6ED4E93E-5C32-4F60-A3E3-A4A6308B49A8}"/>
    <cellStyle name="Calculation 2 8" xfId="1914" xr:uid="{3DA4A981-B883-4AC1-8C17-C3BEBA95A316}"/>
    <cellStyle name="Calculation 2 8 2" xfId="2978" xr:uid="{C52B5209-F193-4176-8569-072178436F1F}"/>
    <cellStyle name="Calculation 2 8 2 2" xfId="4265" xr:uid="{1781A875-23EA-46D7-9C59-D590A3A21118}"/>
    <cellStyle name="Calculation 2 8 3" xfId="3171" xr:uid="{8E1900E1-7952-490D-B72F-9DBE91F41B22}"/>
    <cellStyle name="Calculation 2 8 4" xfId="4458" xr:uid="{BEB20E53-B470-4943-B0BF-77DF99C94255}"/>
    <cellStyle name="Calculation 2 9" xfId="2961" xr:uid="{CAB78204-9F98-4AEE-A352-7CC18BE6C96D}"/>
    <cellStyle name="Calculation 2 9 2" xfId="4248" xr:uid="{44819DB7-B746-4931-92EE-A1ADAC5B1AE9}"/>
    <cellStyle name="Calculation 3" xfId="196" xr:uid="{018D9178-C160-48C7-AD56-E874D3760EC7}"/>
    <cellStyle name="Calculation 3 10" xfId="2534" xr:uid="{26BBC243-16FE-46D8-9A8F-ECA388667CE5}"/>
    <cellStyle name="Calculation 3 11" xfId="3821" xr:uid="{26762171-F9EA-4CAD-A902-8C65ED1CEF92}"/>
    <cellStyle name="Calculation 3 2" xfId="1223" xr:uid="{632F4AE2-810D-49E7-B9CB-46D3F57CB1A7}"/>
    <cellStyle name="Calculation 3 2 2" xfId="2204" xr:uid="{EF40B144-191A-4E97-A554-8E8BCCF1F5F5}"/>
    <cellStyle name="Calculation 3 2 2 2" xfId="3392" xr:uid="{BD10CD7A-55C1-4B76-9366-9B27055739EE}"/>
    <cellStyle name="Calculation 3 2 2 2 2" xfId="4679" xr:uid="{9C9F0BD5-C86E-4EFB-BCC5-C912770F44A8}"/>
    <cellStyle name="Calculation 3 2 2 3" xfId="3671" xr:uid="{1AEE9242-3D11-4446-8912-16C121F2C987}"/>
    <cellStyle name="Calculation 3 2 2 3 2" xfId="4958" xr:uid="{A8435F6A-9B25-4FA9-B9B4-B8F89DDA721D}"/>
    <cellStyle name="Calculation 3 2 2 4" xfId="2813" xr:uid="{BF0383AB-8620-4AC0-B0F6-934FFA3565B7}"/>
    <cellStyle name="Calculation 3 2 2 5" xfId="4100" xr:uid="{F9C8CF2A-051D-47F0-8A06-BABD5259BF14}"/>
    <cellStyle name="Calculation 3 2 3" xfId="2197" xr:uid="{657D7991-7596-4026-BD2E-5A93B545E88F}"/>
    <cellStyle name="Calculation 3 2 3 2" xfId="3664" xr:uid="{F675F71A-15B3-43D9-B050-35CDFB4A90BB}"/>
    <cellStyle name="Calculation 3 2 3 2 2" xfId="4951" xr:uid="{6BE74AAF-BC24-408E-B05F-0971BA892A58}"/>
    <cellStyle name="Calculation 3 2 3 3" xfId="2806" xr:uid="{664A6413-C1BE-4335-8870-3E4881285F90}"/>
    <cellStyle name="Calculation 3 2 3 4" xfId="4093" xr:uid="{843264F9-C34A-4121-9B03-0FE76F02E69A}"/>
    <cellStyle name="Calculation 3 2 4" xfId="1934" xr:uid="{93E0BAE0-A684-4F8F-8BD9-FE97BAB28726}"/>
    <cellStyle name="Calculation 3 2 4 2" xfId="3490" xr:uid="{CA4F9ADA-67E6-477A-9E17-07FC61308AB4}"/>
    <cellStyle name="Calculation 3 2 4 2 2" xfId="4777" xr:uid="{23493076-2017-438D-A519-F5974D4A3D73}"/>
    <cellStyle name="Calculation 3 2 4 3" xfId="3191" xr:uid="{9BD8BB11-FA01-44AE-A461-AA267A89C490}"/>
    <cellStyle name="Calculation 3 2 4 4" xfId="4478" xr:uid="{6486FC76-9D39-4D83-8BFE-9DC1E4F209D4}"/>
    <cellStyle name="Calculation 3 2 5" xfId="3061" xr:uid="{7CDE4314-2734-4CC9-9AC1-61D997E69572}"/>
    <cellStyle name="Calculation 3 2 5 2" xfId="4348" xr:uid="{19BA6924-A326-41EF-9E1B-8BD6B72A388A}"/>
    <cellStyle name="Calculation 3 2 6" xfId="2544" xr:uid="{81451578-0B87-4643-9212-0A2AC5DBFCDA}"/>
    <cellStyle name="Calculation 3 2 7" xfId="3831" xr:uid="{BB76ABA0-90BB-474C-92B2-F3026CB70566}"/>
    <cellStyle name="Calculation 3 3" xfId="1224" xr:uid="{043A8968-5392-49F1-85D0-335460F8D4E1}"/>
    <cellStyle name="Calculation 3 3 2" xfId="2205" xr:uid="{C8D1593E-7F3F-401D-A2ED-97C1BE643D7D}"/>
    <cellStyle name="Calculation 3 3 2 2" xfId="3393" xr:uid="{7F1EFA2F-2AA0-4299-B179-F199EA5FDFAA}"/>
    <cellStyle name="Calculation 3 3 2 2 2" xfId="4680" xr:uid="{077EC69C-D624-4520-A2AC-EF2C73C3CB54}"/>
    <cellStyle name="Calculation 3 3 2 3" xfId="3672" xr:uid="{43E63528-6412-4ECD-AFDE-4CDFAC2B88F4}"/>
    <cellStyle name="Calculation 3 3 2 3 2" xfId="4959" xr:uid="{692B10C4-7487-4EB3-9801-7E8D95884136}"/>
    <cellStyle name="Calculation 3 3 2 4" xfId="2814" xr:uid="{7D2AF29A-6A8F-4CC1-A0CF-304DEDBE2376}"/>
    <cellStyle name="Calculation 3 3 2 5" xfId="4101" xr:uid="{116CA3E7-4AAD-42BB-8840-FE4378FEC786}"/>
    <cellStyle name="Calculation 3 3 3" xfId="2193" xr:uid="{B7F53AFF-F116-4413-AC05-CE3E1E73A11B}"/>
    <cellStyle name="Calculation 3 3 3 2" xfId="3660" xr:uid="{7861A84D-C54F-4550-891F-798912F4682F}"/>
    <cellStyle name="Calculation 3 3 3 2 2" xfId="4947" xr:uid="{3F6E6F1A-5CAD-4C2B-8244-EFABE1711E56}"/>
    <cellStyle name="Calculation 3 3 3 3" xfId="2802" xr:uid="{C42745DE-B9D3-42E5-A742-8D8DCE3260A0}"/>
    <cellStyle name="Calculation 3 3 3 4" xfId="4089" xr:uid="{63BB143E-0202-4241-9500-23B09B0F4EFD}"/>
    <cellStyle name="Calculation 3 3 4" xfId="1935" xr:uid="{EDFCC93C-E856-460C-8B6C-F5CD88E7D4D8}"/>
    <cellStyle name="Calculation 3 3 4 2" xfId="3491" xr:uid="{4AFF358B-4AAE-4C7A-8572-8B97CDDBFB7A}"/>
    <cellStyle name="Calculation 3 3 4 2 2" xfId="4778" xr:uid="{B7808708-D528-41FC-AA29-D892228800B4}"/>
    <cellStyle name="Calculation 3 3 4 3" xfId="3192" xr:uid="{856E2D2F-9A28-4FA3-A131-007EA5E1274E}"/>
    <cellStyle name="Calculation 3 3 4 4" xfId="4479" xr:uid="{9525F1A7-2D9C-4656-832E-F0DEC59338EB}"/>
    <cellStyle name="Calculation 3 3 5" xfId="3060" xr:uid="{55CF05E3-CF70-46D4-8716-64149AA4F30D}"/>
    <cellStyle name="Calculation 3 3 5 2" xfId="4347" xr:uid="{10920C1C-A9B4-4A19-8EE8-7E524AC2EDAD}"/>
    <cellStyle name="Calculation 3 3 6" xfId="2545" xr:uid="{5AF1AB58-CA82-4D8D-BE75-044F26034D20}"/>
    <cellStyle name="Calculation 3 3 7" xfId="3832" xr:uid="{7FDAB5DF-3F92-4674-B374-F048549217E8}"/>
    <cellStyle name="Calculation 3 4" xfId="1225" xr:uid="{A68D8983-D0FD-4C7C-AFC1-ACFB05956204}"/>
    <cellStyle name="Calculation 3 4 2" xfId="2206" xr:uid="{22C403BC-A111-4595-93C5-DBB59C51519E}"/>
    <cellStyle name="Calculation 3 4 2 2" xfId="3394" xr:uid="{73DB5EAC-FEC1-4F63-9D55-C92B942C4799}"/>
    <cellStyle name="Calculation 3 4 2 2 2" xfId="4681" xr:uid="{A37B2D82-C13C-429E-B796-FF971E188A33}"/>
    <cellStyle name="Calculation 3 4 2 3" xfId="3673" xr:uid="{8CF81A34-7277-4E5E-B5B6-78EEBDE4C5EE}"/>
    <cellStyle name="Calculation 3 4 2 3 2" xfId="4960" xr:uid="{2EFA2504-95EC-45EC-9DCC-AADB5AA5ACC4}"/>
    <cellStyle name="Calculation 3 4 2 4" xfId="2815" xr:uid="{C6802A37-58FA-41BD-B4C2-1E86861E8FAE}"/>
    <cellStyle name="Calculation 3 4 2 5" xfId="4102" xr:uid="{CA092F81-3039-4A3F-AE83-EF3E10D41870}"/>
    <cellStyle name="Calculation 3 4 3" xfId="2321" xr:uid="{D22253E4-5BE0-409A-8943-B5B61CF5C977}"/>
    <cellStyle name="Calculation 3 4 3 2" xfId="3788" xr:uid="{2F13545D-0C02-4337-96C8-7C1CBF0EDBCC}"/>
    <cellStyle name="Calculation 3 4 3 2 2" xfId="5075" xr:uid="{8FCB34CB-C57C-4256-BBC8-EBBE7F25FE90}"/>
    <cellStyle name="Calculation 3 4 3 3" xfId="2930" xr:uid="{66E7A9FF-C70F-46C4-A107-63F4B0190986}"/>
    <cellStyle name="Calculation 3 4 3 4" xfId="4217" xr:uid="{613BA230-64B6-4868-85A9-949FCE8F191B}"/>
    <cellStyle name="Calculation 3 4 4" xfId="1936" xr:uid="{30D35665-A942-438F-9958-B627FD4C87CB}"/>
    <cellStyle name="Calculation 3 4 4 2" xfId="3492" xr:uid="{6B81B7A6-C274-4C4D-B8D0-80E47AEBC96E}"/>
    <cellStyle name="Calculation 3 4 4 2 2" xfId="4779" xr:uid="{5FB5D318-9949-49F6-A169-F2EEA4104C4C}"/>
    <cellStyle name="Calculation 3 4 4 3" xfId="3193" xr:uid="{5E135E4C-AB5E-4460-863B-A016510003B4}"/>
    <cellStyle name="Calculation 3 4 4 4" xfId="4480" xr:uid="{2943BD62-6D02-4E4E-9AD2-7917E27AB6E6}"/>
    <cellStyle name="Calculation 3 4 5" xfId="3059" xr:uid="{ACA081D3-3424-4FE6-9D07-CD2FCEB3555B}"/>
    <cellStyle name="Calculation 3 4 5 2" xfId="4346" xr:uid="{5042BEAE-810B-417B-B5B3-F446328BA7FB}"/>
    <cellStyle name="Calculation 3 4 6" xfId="2546" xr:uid="{36C5445F-F04A-49F1-8737-AD82B7076CDF}"/>
    <cellStyle name="Calculation 3 4 7" xfId="3833" xr:uid="{0C75BF4E-1224-4FE0-9978-3728ABE8F5D1}"/>
    <cellStyle name="Calculation 3 5" xfId="1222" xr:uid="{F8BB4E1B-C589-4141-A450-C8A4C528F191}"/>
    <cellStyle name="Calculation 3 5 2" xfId="2203" xr:uid="{AFFA457E-B8CA-4571-8195-AB422D1E40D5}"/>
    <cellStyle name="Calculation 3 5 2 2" xfId="3391" xr:uid="{4EF78666-4666-40AD-90CF-81C16718C999}"/>
    <cellStyle name="Calculation 3 5 2 2 2" xfId="4678" xr:uid="{3F78318B-CA2C-4443-A1EF-88ABAA0405CF}"/>
    <cellStyle name="Calculation 3 5 2 3" xfId="3670" xr:uid="{FF84105C-D63F-4B51-A88F-4A469B55FDF0}"/>
    <cellStyle name="Calculation 3 5 2 3 2" xfId="4957" xr:uid="{728ACBEB-5DFB-410C-B911-D1C4F9F3F45C}"/>
    <cellStyle name="Calculation 3 5 2 4" xfId="2812" xr:uid="{1C63F907-C405-45A9-A23F-B6AD9A195699}"/>
    <cellStyle name="Calculation 3 5 2 5" xfId="4099" xr:uid="{A320CF49-C412-4BD6-BCA4-9173B1BB614C}"/>
    <cellStyle name="Calculation 3 5 3" xfId="2194" xr:uid="{84656D23-1093-474D-B10A-73C6598C1DD1}"/>
    <cellStyle name="Calculation 3 5 3 2" xfId="3661" xr:uid="{A1F44E44-83DD-48AE-ACC6-D8CAC7AABC1E}"/>
    <cellStyle name="Calculation 3 5 3 2 2" xfId="4948" xr:uid="{457DE20C-565A-46A0-8F12-D300706C9949}"/>
    <cellStyle name="Calculation 3 5 3 3" xfId="2803" xr:uid="{BC28C54A-943F-4F18-9D38-A3C08504CF5E}"/>
    <cellStyle name="Calculation 3 5 3 4" xfId="4090" xr:uid="{E88754B9-1641-45DE-9C3D-22056D952ED3}"/>
    <cellStyle name="Calculation 3 5 4" xfId="1933" xr:uid="{EA471040-7F0C-40F9-A117-0B9BD0AE7D07}"/>
    <cellStyle name="Calculation 3 5 4 2" xfId="3489" xr:uid="{56B5F709-4426-42CD-B45A-EE330A93805E}"/>
    <cellStyle name="Calculation 3 5 4 2 2" xfId="4776" xr:uid="{7640EE16-C8CE-4267-880E-29DACB399EC4}"/>
    <cellStyle name="Calculation 3 5 4 3" xfId="3190" xr:uid="{2B917C5C-7F33-4392-B570-DC3B4B86410A}"/>
    <cellStyle name="Calculation 3 5 4 4" xfId="4477" xr:uid="{91819B31-9743-4336-8C77-2B30DADFFF17}"/>
    <cellStyle name="Calculation 3 5 5" xfId="3062" xr:uid="{88AC9CA2-772C-43B0-B9BE-C2CC48C4A194}"/>
    <cellStyle name="Calculation 3 5 5 2" xfId="4349" xr:uid="{86B02DBB-9F67-4693-9DD5-40A97547CCDA}"/>
    <cellStyle name="Calculation 3 5 6" xfId="2543" xr:uid="{EACF5E4A-3D8A-4FAB-AE39-5DC0F99214D9}"/>
    <cellStyle name="Calculation 3 5 7" xfId="3830" xr:uid="{C99A5974-0EDD-4ABF-A140-101F03778674}"/>
    <cellStyle name="Calculation 3 6" xfId="2137" xr:uid="{2FFD5BE5-BAE2-4235-92E9-3DD4EC2A2B2F}"/>
    <cellStyle name="Calculation 3 6 2" xfId="3382" xr:uid="{392ADA23-A952-4E86-8DAA-9BDB55CB375D}"/>
    <cellStyle name="Calculation 3 6 2 2" xfId="4669" xr:uid="{C7F38A49-FDBB-4508-AF4B-AFA4CDDE798B}"/>
    <cellStyle name="Calculation 3 6 3" xfId="3604" xr:uid="{B610B399-E9A8-40B3-9130-26FE08A3D2F4}"/>
    <cellStyle name="Calculation 3 6 3 2" xfId="4891" xr:uid="{42F4D83B-7976-4860-8B3C-76F040F9E4FA}"/>
    <cellStyle name="Calculation 3 6 4" xfId="2746" xr:uid="{5DBD5A21-5EC2-471C-B272-98B1A3988A64}"/>
    <cellStyle name="Calculation 3 6 5" xfId="4033" xr:uid="{455406B2-33E0-461A-A6B3-E4926FC7D564}"/>
    <cellStyle name="Calculation 3 7" xfId="1905" xr:uid="{34C3E3E8-498A-4A08-96A5-440C261096AE}"/>
    <cellStyle name="Calculation 3 7 2" xfId="2963" xr:uid="{28B645F5-5248-4C08-9CB8-DB55401E7150}"/>
    <cellStyle name="Calculation 3 7 2 2" xfId="4250" xr:uid="{42EEFE08-2825-4DD4-85DA-7662A478F8B3}"/>
    <cellStyle name="Calculation 3 7 3" xfId="2515" xr:uid="{B8C1B618-F370-4F11-AE9F-80F8817C3132}"/>
    <cellStyle name="Calculation 3 7 4" xfId="3802" xr:uid="{BF1AC760-B2F7-460C-B882-2ED359BA1E1F}"/>
    <cellStyle name="Calculation 3 8" xfId="1924" xr:uid="{9CA62E30-D419-46A9-9404-585A1E062EC6}"/>
    <cellStyle name="Calculation 3 8 2" xfId="2971" xr:uid="{26E58586-537A-4C8D-A2BA-14213BBF25C2}"/>
    <cellStyle name="Calculation 3 8 2 2" xfId="4258" xr:uid="{8417DF2A-BBFB-4C44-9EA5-B269F5FAEF02}"/>
    <cellStyle name="Calculation 3 8 3" xfId="3181" xr:uid="{DCA35116-A655-4220-A1D3-274D3B9D7682}"/>
    <cellStyle name="Calculation 3 8 4" xfId="4468" xr:uid="{7D5B2F94-B8C0-4CA8-94C1-8E26A2B066E1}"/>
    <cellStyle name="Calculation 3 9" xfId="3088" xr:uid="{AC89F117-A70B-48F9-8645-E7A7B0811C76}"/>
    <cellStyle name="Calculation 3 9 2" xfId="4375" xr:uid="{86E18D82-7244-4EF0-8503-6261CAC8774D}"/>
    <cellStyle name="Calculation 4" xfId="1226" xr:uid="{8C9244DC-C00B-4243-BFF6-AB8AAFA847EE}"/>
    <cellStyle name="Calculation 4 2" xfId="2207" xr:uid="{57765B4D-EDEF-4B4A-A654-FA14F0CB8236}"/>
    <cellStyle name="Calculation 4 2 2" xfId="3395" xr:uid="{2E6E56AA-8A94-4EDD-9B97-3CEE03E7234D}"/>
    <cellStyle name="Calculation 4 2 2 2" xfId="4682" xr:uid="{575BF65E-98B9-4753-9D9B-A9C3E56566E9}"/>
    <cellStyle name="Calculation 4 2 3" xfId="3674" xr:uid="{8CB1618F-7478-4EC2-8E24-6F565BE15B83}"/>
    <cellStyle name="Calculation 4 2 3 2" xfId="4961" xr:uid="{BCF33EB9-F3DB-4AE0-8EBB-8A3343D395A6}"/>
    <cellStyle name="Calculation 4 2 4" xfId="2816" xr:uid="{811157CD-6C60-4E08-B682-753D8E3D1A51}"/>
    <cellStyle name="Calculation 4 2 5" xfId="4103" xr:uid="{DDAAB49D-A3E2-4F18-9C5E-1A1EEDF192AE}"/>
    <cellStyle name="Calculation 4 3" xfId="2192" xr:uid="{50EBF7AE-2FD0-4AC4-9621-58BFA59C6560}"/>
    <cellStyle name="Calculation 4 3 2" xfId="3659" xr:uid="{85A9419C-64B3-4262-A758-8B55DC56A378}"/>
    <cellStyle name="Calculation 4 3 2 2" xfId="4946" xr:uid="{D5F581E1-61DA-4AE2-BF58-1FC2CD663888}"/>
    <cellStyle name="Calculation 4 3 3" xfId="2801" xr:uid="{150550CE-68A0-4650-8E1B-95C10DAF60C0}"/>
    <cellStyle name="Calculation 4 3 4" xfId="4088" xr:uid="{727E2D45-7C40-4956-B66D-233EEEADE741}"/>
    <cellStyle name="Calculation 4 4" xfId="1937" xr:uid="{82757BD1-A640-42E1-8BA2-91C7C6D129AB}"/>
    <cellStyle name="Calculation 4 4 2" xfId="3493" xr:uid="{3235F3F5-2798-46E2-886D-3A62377A3049}"/>
    <cellStyle name="Calculation 4 4 2 2" xfId="4780" xr:uid="{0EED96A3-4723-4AE0-A985-BDB7840F74B1}"/>
    <cellStyle name="Calculation 4 4 3" xfId="3194" xr:uid="{93A9C269-E99D-408F-A461-02A661976B4A}"/>
    <cellStyle name="Calculation 4 4 4" xfId="4481" xr:uid="{F643546D-43C7-4676-BEE3-A8214CC5C252}"/>
    <cellStyle name="Calculation 4 5" xfId="3058" xr:uid="{BA47295E-E162-45B6-8DCC-472DE3546665}"/>
    <cellStyle name="Calculation 4 5 2" xfId="4345" xr:uid="{C654D3C0-F357-4C8D-8F3D-1038523ACC20}"/>
    <cellStyle name="Calculation 4 6" xfId="2547" xr:uid="{789954ED-BCF2-41F2-AE43-2C60AE85937C}"/>
    <cellStyle name="Calculation 4 7" xfId="3834" xr:uid="{A22B5791-E094-44E8-9B8D-F17DC4566C1D}"/>
    <cellStyle name="category" xfId="19" xr:uid="{00000000-0005-0000-0000-000012000000}"/>
    <cellStyle name="Check Cell 2" xfId="139" xr:uid="{4C66A967-03B3-4E2C-805D-D766E2CA6712}"/>
    <cellStyle name="Check Cell 2 2" xfId="140" xr:uid="{04F18ED0-161C-42E4-B935-5AAD6BBB47AB}"/>
    <cellStyle name="Check Cell 2 2 2" xfId="1227" xr:uid="{93BC3848-AD26-4BF3-8F5A-25FABCFEFEE1}"/>
    <cellStyle name="Check Cell 2 3" xfId="1228" xr:uid="{96EED58F-0D40-4A17-9BE5-D88DB0FC4D1D}"/>
    <cellStyle name="Check Cell 2 4" xfId="1229" xr:uid="{24138DA7-80B0-4A0C-B2A7-2EB5B13E6693}"/>
    <cellStyle name="Check Cell 2 5" xfId="1230" xr:uid="{381FB862-BBD4-4952-A966-6179516CD554}"/>
    <cellStyle name="Check Cell 3" xfId="197" xr:uid="{92C638B6-DBA7-4413-A8A4-EA43CD9E8BC3}"/>
    <cellStyle name="Check Cell 3 2" xfId="1232" xr:uid="{73362C0E-CD7A-4471-AA4D-7C7EC1DCCA76}"/>
    <cellStyle name="Check Cell 3 3" xfId="1233" xr:uid="{46E3C3C0-4894-4716-8CA9-CB4F5E603CE4}"/>
    <cellStyle name="Check Cell 3 4" xfId="1234" xr:uid="{C9EFB770-D9E4-4588-A7A2-A68B08199367}"/>
    <cellStyle name="Check Cell 3 5" xfId="1231" xr:uid="{BE0191DC-8B43-4ADF-9A38-72DA9AC9304B}"/>
    <cellStyle name="Check Cell 4" xfId="1235" xr:uid="{94DF29F7-1F1E-4F4C-AC65-116146BDBA11}"/>
    <cellStyle name="Comma" xfId="20" builtinId="3"/>
    <cellStyle name="Comma [0]" xfId="21" builtinId="6"/>
    <cellStyle name="Comma [0] 2" xfId="22" xr:uid="{00000000-0005-0000-0000-000015000000}"/>
    <cellStyle name="Comma [0] 2 2" xfId="1239" xr:uid="{331769C4-C3CF-4BBF-8889-A07250EC2FF9}"/>
    <cellStyle name="Comma [0] 2 2 3" xfId="1766" xr:uid="{AF708CB1-1B2D-4185-8E1D-C9B60E21697D}"/>
    <cellStyle name="Comma [0] 2 3" xfId="1240" xr:uid="{7A269C52-CCE9-4455-8C05-348512A2C818}"/>
    <cellStyle name="Comma [0] 2 4" xfId="1238" xr:uid="{8A3DEC93-E3FE-4B3A-BF08-D8851F6DE16D}"/>
    <cellStyle name="Comma [0] 2 5" xfId="199" xr:uid="{5F8EC13D-6854-42B8-9C1A-082F4133E1ED}"/>
    <cellStyle name="Comma [0] 3" xfId="1237" xr:uid="{4F1F4BF1-7D7C-4EEE-BB86-9C2874191AEE}"/>
    <cellStyle name="Comma [0] 3 2" xfId="1241" xr:uid="{F5A7B78F-57A3-438D-9C23-192B24B4EA9D}"/>
    <cellStyle name="Comma [0] 3 3" xfId="1889" xr:uid="{EE87FB62-2303-463F-9DEB-B1B092E51564}"/>
    <cellStyle name="Comma [0] 3 4" xfId="1938" xr:uid="{1863A915-253C-4128-B2C0-97FBA82DEAE3}"/>
    <cellStyle name="Comma [0] 6" xfId="1242" xr:uid="{4BFE7140-9519-4BF1-B8C7-D76F41126C8C}"/>
    <cellStyle name="Comma 10" xfId="216" xr:uid="{CED70AEB-FF8B-469B-9E9A-3E4E4FF623C0}"/>
    <cellStyle name="Comma 10 2" xfId="1243" xr:uid="{E03C46E0-1176-4228-80EC-6E25C73DDB40}"/>
    <cellStyle name="Comma 10 3" xfId="1244" xr:uid="{4172AB88-2C06-41AC-9574-07DD570658D5}"/>
    <cellStyle name="Comma 10 4" xfId="1245" xr:uid="{3AB94C72-3A30-4086-AC48-FC251DF80DD8}"/>
    <cellStyle name="Comma 11" xfId="1246" xr:uid="{88C619E5-6547-420F-A70C-57EEEB9EABFD}"/>
    <cellStyle name="Comma 11 2" xfId="1247" xr:uid="{9084D996-52FD-4A26-A775-47E37284F06B}"/>
    <cellStyle name="Comma 11 3" xfId="1248" xr:uid="{58ED790E-8880-4339-8F92-447A02D4DAC2}"/>
    <cellStyle name="Comma 11 4" xfId="1249" xr:uid="{D0BEF476-C6F8-4C13-8F9D-6D500267E647}"/>
    <cellStyle name="Comma 12" xfId="1250" xr:uid="{6A3231BC-050B-4DC5-8B8C-DC8F12D01938}"/>
    <cellStyle name="Comma 12 2" xfId="1251" xr:uid="{6AAC2F3C-7E0F-4677-A95D-4D9134C36DD4}"/>
    <cellStyle name="Comma 12 3" xfId="1252" xr:uid="{191E4C16-9E9A-4603-9871-0029F9457913}"/>
    <cellStyle name="Comma 12 4" xfId="1253" xr:uid="{1F5CECE5-7816-4388-A221-AC95CBDC374B}"/>
    <cellStyle name="Comma 13" xfId="1254" xr:uid="{C661D689-E1C3-4DD0-9013-77F382322A85}"/>
    <cellStyle name="Comma 13 2" xfId="1255" xr:uid="{621F0DCB-D116-45CF-9AFD-8D7AD5D799F8}"/>
    <cellStyle name="Comma 13 3" xfId="1256" xr:uid="{AB954949-2C3F-47F6-8313-B2F579E6BBFE}"/>
    <cellStyle name="Comma 14" xfId="1257" xr:uid="{C76CF787-A68B-4357-9CE9-0208F9FCEF54}"/>
    <cellStyle name="Comma 14 2" xfId="1258" xr:uid="{6CB220DA-4F55-49AB-99FD-08049320768B}"/>
    <cellStyle name="Comma 14 3" xfId="1259" xr:uid="{699A4C47-68F7-47AB-9CC3-B9BBC6FB3E76}"/>
    <cellStyle name="Comma 15" xfId="1260" xr:uid="{BD1DDEB4-E2A2-48AC-BB33-AD482C4B1910}"/>
    <cellStyle name="Comma 15 2" xfId="1261" xr:uid="{B7CB9494-8F48-45EE-BD81-CF5B5EA96511}"/>
    <cellStyle name="Comma 15 3" xfId="1262" xr:uid="{1538ABA2-5F57-4C75-89AD-47F24D245284}"/>
    <cellStyle name="Comma 16" xfId="1263" xr:uid="{8FC84486-4470-4755-BC96-61D5A439B2A9}"/>
    <cellStyle name="Comma 16 2" xfId="1264" xr:uid="{DC59B2B0-A989-452F-AE6B-034722004596}"/>
    <cellStyle name="Comma 16 3" xfId="1265" xr:uid="{8197F2AB-E436-40B5-8179-88CE6AC8D9FA}"/>
    <cellStyle name="Comma 17" xfId="1266" xr:uid="{D57BB33D-E222-4245-A969-898428FEB880}"/>
    <cellStyle name="Comma 18" xfId="1267" xr:uid="{6F6C29CF-5CF1-4C5F-A15D-80B42738DE93}"/>
    <cellStyle name="Comma 19" xfId="1268" xr:uid="{9DE81F69-F7CD-4977-B3A2-47CF4FB444E3}"/>
    <cellStyle name="Comma 2" xfId="23" xr:uid="{00000000-0005-0000-0000-000016000000}"/>
    <cellStyle name="Comma 2 2" xfId="1270" xr:uid="{644563F9-4EB7-4AD4-85FB-361EF3F8617A}"/>
    <cellStyle name="Comma 2 2 2" xfId="217" xr:uid="{D3635B83-F997-47C4-8EBA-909A232626C2}"/>
    <cellStyle name="Comma 2 2 2 2" xfId="1271" xr:uid="{69D81F15-1F4B-4426-83CB-483EBD215314}"/>
    <cellStyle name="Comma 2 2 3" xfId="1272" xr:uid="{EC0E5AEC-FCE4-4F82-A766-9025786801D7}"/>
    <cellStyle name="Comma 2 2 4" xfId="1273" xr:uid="{8B5BCD2D-262D-4CB4-854F-CA158E4F6971}"/>
    <cellStyle name="Comma 2 3" xfId="1274" xr:uid="{7C201264-43CD-4E45-9F97-BED88A642BEF}"/>
    <cellStyle name="Comma 2 4" xfId="1275" xr:uid="{B779666F-F809-4779-83A1-D79975AF7D43}"/>
    <cellStyle name="Comma 2 5" xfId="1269" xr:uid="{10E3D1A8-25C7-456E-BA5C-1D058C5EDB34}"/>
    <cellStyle name="Comma 2 6" xfId="198" xr:uid="{E9CD7627-5712-40A9-BF0F-7A5BF8B46D37}"/>
    <cellStyle name="Comma 2_Quality Main SMT Line" xfId="1276" xr:uid="{A8462E0E-684E-4232-AB66-08BC08EC1EE3}"/>
    <cellStyle name="Comma 20" xfId="1277" xr:uid="{96F850F2-C0C3-46CC-B49A-9378752264EB}"/>
    <cellStyle name="Comma 21" xfId="1278" xr:uid="{AA3CAA1D-B30D-41F8-A5C9-A46BE32FED98}"/>
    <cellStyle name="Comma 22" xfId="1279" xr:uid="{1C87CC0F-E1E4-40FD-84C1-9526E9A1D1B0}"/>
    <cellStyle name="Comma 23" xfId="1280" xr:uid="{F5E381F3-A674-4C9A-80E1-D01CC3D2F361}"/>
    <cellStyle name="Comma 24" xfId="1764" xr:uid="{019BD5F3-6C4D-496A-988C-77563A6180A0}"/>
    <cellStyle name="Comma 24 2" xfId="2021" xr:uid="{CB4BF72C-568C-46C5-92CD-79B3F67915B5}"/>
    <cellStyle name="Comma 24 2 2" xfId="2446" xr:uid="{6408F971-2391-4B5D-A8F7-550C215218D0}"/>
    <cellStyle name="Comma 24 2 3" xfId="3277" xr:uid="{DDE9DEC8-77FD-4782-88D3-57076DF8688D}"/>
    <cellStyle name="Comma 24 2 4" xfId="4564" xr:uid="{7F990BCF-EDDB-4905-9C56-CFD419EF4A2D}"/>
    <cellStyle name="Comma 24 3" xfId="2356" xr:uid="{C8F95EFB-BEA6-4270-BAAA-1384028D8740}"/>
    <cellStyle name="Comma 24 3 2" xfId="3098" xr:uid="{96D30307-6897-4301-9B4E-98EBE328BF76}"/>
    <cellStyle name="Comma 24 3 3" xfId="4385" xr:uid="{EE1473EF-88D1-42A9-8FC9-7790F6A60CA4}"/>
    <cellStyle name="Comma 24 4" xfId="2630" xr:uid="{DEE26586-D70A-4A92-AB8D-DE9B59280B74}"/>
    <cellStyle name="Comma 24 5" xfId="3917" xr:uid="{426B3A0C-BD9D-44C5-AA02-4677DCFF7720}"/>
    <cellStyle name="Comma 25" xfId="1772" xr:uid="{F19FBB57-F0D8-44FA-9074-E1F51B73961E}"/>
    <cellStyle name="Comma 25 2" xfId="2023" xr:uid="{5EDE7CB9-75C8-4175-A56F-42DBB0B0E531}"/>
    <cellStyle name="Comma 25 2 2" xfId="2448" xr:uid="{93DD6AA4-9B03-4BD7-9880-3650A777AC63}"/>
    <cellStyle name="Comma 25 2 3" xfId="3279" xr:uid="{FD912900-4BAE-48EE-B4CD-B8EDFF3F2AC1}"/>
    <cellStyle name="Comma 25 2 4" xfId="4566" xr:uid="{C90103DE-BBFC-480A-BF64-A16AF790F13A}"/>
    <cellStyle name="Comma 25 3" xfId="2358" xr:uid="{2AFC6427-A23E-4756-8A57-80FC273F5ADC}"/>
    <cellStyle name="Comma 25 3 2" xfId="3100" xr:uid="{8DC187C2-E167-4A19-A071-F62D71521D5D}"/>
    <cellStyle name="Comma 25 3 3" xfId="4387" xr:uid="{815FAD9C-C4FE-4CF0-819B-84E6DFB92BC9}"/>
    <cellStyle name="Comma 25 4" xfId="2632" xr:uid="{013D2111-FBF7-4FFE-8BC8-B42E142CDC9E}"/>
    <cellStyle name="Comma 25 5" xfId="3919" xr:uid="{99627766-41DE-4C9D-8F7A-194042335C0C}"/>
    <cellStyle name="Comma 26" xfId="1793" xr:uid="{79207C05-44D9-46AD-9A14-E38D9D59D0DA}"/>
    <cellStyle name="Comma 27" xfId="1802" xr:uid="{554764C8-B443-44DE-97CE-93EACA5C6047}"/>
    <cellStyle name="Comma 28" xfId="1805" xr:uid="{F1327E6D-BE14-47E0-B86F-B68494450DDE}"/>
    <cellStyle name="Comma 28 2" xfId="2029" xr:uid="{927FCC97-C28E-44F2-9573-E96832D209FF}"/>
    <cellStyle name="Comma 28 2 2" xfId="2451" xr:uid="{8D914364-CC66-403C-AC8B-A72035E61249}"/>
    <cellStyle name="Comma 28 2 3" xfId="3285" xr:uid="{D55E78F2-2534-4D87-A813-2EA1097DA3BD}"/>
    <cellStyle name="Comma 28 2 4" xfId="4572" xr:uid="{6757BDE2-882C-4B4F-A231-623931399350}"/>
    <cellStyle name="Comma 28 3" xfId="2361" xr:uid="{30AA6007-4A65-4BF8-BD35-5CA190DB0084}"/>
    <cellStyle name="Comma 28 3 2" xfId="3105" xr:uid="{3E3E2349-15A2-4E02-86AA-90F4E037D56D}"/>
    <cellStyle name="Comma 28 3 3" xfId="4392" xr:uid="{CC41572D-E2A7-4F7F-92AF-D9C814FFE9C2}"/>
    <cellStyle name="Comma 28 4" xfId="2638" xr:uid="{A92CFACA-C0AD-4E90-B7BD-CB930D1C9803}"/>
    <cellStyle name="Comma 28 5" xfId="3925" xr:uid="{FAD9960E-2F5C-435B-8784-7F652ED2EC2D}"/>
    <cellStyle name="Comma 29" xfId="1807" xr:uid="{D560D718-59B5-45B9-A5A6-DDC25F990FC2}"/>
    <cellStyle name="Comma 3" xfId="1236" xr:uid="{8A031BC8-838E-4912-BBE2-F95EC12A4E6E}"/>
    <cellStyle name="Comma 3 2" xfId="1281" xr:uid="{7AFC52EF-4AFB-4EEB-8F0D-FA6F9FDA1257}"/>
    <cellStyle name="Comma 3 2 2" xfId="1768" xr:uid="{06F54146-612B-4C79-8584-BA0DED998D9D}"/>
    <cellStyle name="Comma 3 3" xfId="1282" xr:uid="{8F8DDE65-4353-4C50-B792-58E583719E25}"/>
    <cellStyle name="Comma 3 4" xfId="1283" xr:uid="{B5D253B9-DB24-424E-BCAF-8A6832FA2291}"/>
    <cellStyle name="Comma 3 5" xfId="1765" xr:uid="{5F1DA962-BD6F-4A90-955D-6FB5492D115E}"/>
    <cellStyle name="Comma 30" xfId="1810" xr:uid="{4F947048-CFE4-4972-B303-C6BCF0EFBB85}"/>
    <cellStyle name="Comma 30 2" xfId="2032" xr:uid="{6CC52E4A-3133-409A-85D8-6C27A669C568}"/>
    <cellStyle name="Comma 30 2 2" xfId="2453" xr:uid="{0DD4944B-8EC1-4B56-A8BF-F63D91B4714B}"/>
    <cellStyle name="Comma 30 2 3" xfId="3288" xr:uid="{E4C1BCB7-DF8E-40E4-9603-820B11AEEAB0}"/>
    <cellStyle name="Comma 30 2 4" xfId="4575" xr:uid="{0E6D7D41-08FA-4F5B-994F-D59C0C12C934}"/>
    <cellStyle name="Comma 30 3" xfId="2363" xr:uid="{80AAA18E-E971-4627-891A-023240D655D2}"/>
    <cellStyle name="Comma 30 3 2" xfId="3107" xr:uid="{D0ED7CA2-DF32-44D1-B1BD-8F24C4E2AA05}"/>
    <cellStyle name="Comma 30 3 3" xfId="4394" xr:uid="{26397DBC-F212-412A-B93F-C99A8040F994}"/>
    <cellStyle name="Comma 30 4" xfId="2641" xr:uid="{9C10D905-B1CE-405F-9ED6-3ACE2EAE85DF}"/>
    <cellStyle name="Comma 30 5" xfId="3928" xr:uid="{83B50774-B0F0-475B-BD6D-951752BFE34A}"/>
    <cellStyle name="Comma 31" xfId="1829" xr:uid="{99244071-5DA9-4AC3-986D-20DB2F742E21}"/>
    <cellStyle name="Comma 32" xfId="1832" xr:uid="{7BA669C5-DA42-4705-9164-8ED36FF377D6}"/>
    <cellStyle name="Comma 33" xfId="1835" xr:uid="{FA55438F-C3DA-40D6-84F0-01DAFD1656B0}"/>
    <cellStyle name="Comma 34" xfId="1838" xr:uid="{D067D9EC-A5C5-4EB1-8D73-FF71446B96DD}"/>
    <cellStyle name="Comma 34 2" xfId="2054" xr:uid="{C689D3C0-9F7E-465F-B209-8E0796ECC77B}"/>
    <cellStyle name="Comma 34 2 2" xfId="2472" xr:uid="{258994E6-E218-4E3C-80A3-0FEDF0E8B0E1}"/>
    <cellStyle name="Comma 34 2 3" xfId="3310" xr:uid="{EF944C0E-A211-4205-92E9-96093BCCD684}"/>
    <cellStyle name="Comma 34 2 4" xfId="4597" xr:uid="{C4E324E1-53CF-49CC-97C1-BBE6F306166F}"/>
    <cellStyle name="Comma 34 3" xfId="2382" xr:uid="{1D8EBB53-C893-4488-BFFA-22B6C0F40B28}"/>
    <cellStyle name="Comma 34 3 2" xfId="3126" xr:uid="{DC9DD78D-BE6E-4754-8933-78E480AFBD8F}"/>
    <cellStyle name="Comma 34 3 3" xfId="4413" xr:uid="{519302CD-1A91-4664-93C1-3539722681D5}"/>
    <cellStyle name="Comma 34 4" xfId="2663" xr:uid="{B2203BC3-F238-411E-A9D0-D81546B72EA0}"/>
    <cellStyle name="Comma 34 5" xfId="3950" xr:uid="{6A6C1E3E-AEA5-447C-81F8-286B9B17FCA6}"/>
    <cellStyle name="Comma 35" xfId="1856" xr:uid="{0334B610-CDD8-4C6D-A267-39A169A7CC7B}"/>
    <cellStyle name="Comma 35 2" xfId="2072" xr:uid="{E4D0A206-342E-474F-B4E8-373DF0D34295}"/>
    <cellStyle name="Comma 35 2 2" xfId="2490" xr:uid="{F4B7C58A-5481-4DD4-A9AF-B203042DB1C2}"/>
    <cellStyle name="Comma 35 2 3" xfId="3328" xr:uid="{5BDED3C1-56D5-4D49-B6A5-3B0025553272}"/>
    <cellStyle name="Comma 35 2 4" xfId="4615" xr:uid="{7F8F3F81-D1CF-4050-8400-13B67A76AE0D}"/>
    <cellStyle name="Comma 35 3" xfId="2400" xr:uid="{76238514-EFD0-4E33-B922-97F56B4BD23C}"/>
    <cellStyle name="Comma 35 3 2" xfId="3144" xr:uid="{9EA253AF-D0E0-486E-8954-331752C5A166}"/>
    <cellStyle name="Comma 35 3 3" xfId="4431" xr:uid="{CD6B1761-370C-4470-8D6F-EE69EB27F8D9}"/>
    <cellStyle name="Comma 35 4" xfId="2681" xr:uid="{B12A4D98-1605-4430-B961-ECB079D7A872}"/>
    <cellStyle name="Comma 35 5" xfId="3968" xr:uid="{ADA8D86C-45DB-426E-9DFC-3C31F673F914}"/>
    <cellStyle name="Comma 36" xfId="1859" xr:uid="{91BB6EA9-FCBB-4D7E-8ECF-E5A3D1977A9D}"/>
    <cellStyle name="Comma 37" xfId="1862" xr:uid="{DB1ED251-2122-4EEE-A046-DC70FF4D4DB1}"/>
    <cellStyle name="Comma 37 2" xfId="2076" xr:uid="{394143D2-7DC6-4893-BB06-7A8EEA198A8C}"/>
    <cellStyle name="Comma 37 2 2" xfId="2493" xr:uid="{18221C8F-4497-4F82-BD3C-522DAAF4C5CA}"/>
    <cellStyle name="Comma 37 2 3" xfId="3332" xr:uid="{65C2DD73-7637-4033-95CF-1BE97826924D}"/>
    <cellStyle name="Comma 37 2 4" xfId="4619" xr:uid="{EEEB41DE-3A2F-4D8E-965F-D0198C3AB7AF}"/>
    <cellStyle name="Comma 37 3" xfId="2403" xr:uid="{ED3382B2-1A77-4D43-83AB-497577A307CE}"/>
    <cellStyle name="Comma 37 3 2" xfId="3147" xr:uid="{CB15D7D0-9FBD-4F38-85E2-F0C83C418B81}"/>
    <cellStyle name="Comma 37 3 3" xfId="4434" xr:uid="{6EF79FC4-2AA1-4981-B61E-8B8C9AABE5B9}"/>
    <cellStyle name="Comma 37 4" xfId="2685" xr:uid="{F1781D7B-B15B-4217-B300-8BE9DB1A2391}"/>
    <cellStyle name="Comma 37 5" xfId="3972" xr:uid="{72C15FEE-22A6-41C7-80E3-E3146ED662F1}"/>
    <cellStyle name="Comma 38" xfId="1864" xr:uid="{41FBE1BB-F608-4695-9748-013D8571C7C5}"/>
    <cellStyle name="Comma 38 2" xfId="2078" xr:uid="{D136F6BC-B7B3-4F4F-B9A7-30110E28B431}"/>
    <cellStyle name="Comma 38 2 2" xfId="2495" xr:uid="{F2CBAB9D-F771-418C-AEB4-DFC1591D0130}"/>
    <cellStyle name="Comma 38 2 3" xfId="3334" xr:uid="{B2A557BE-2E1A-4A07-B914-26844C801F37}"/>
    <cellStyle name="Comma 38 2 4" xfId="4621" xr:uid="{4698BDB3-6F29-4627-8226-B1CC00E57DE2}"/>
    <cellStyle name="Comma 38 3" xfId="2405" xr:uid="{054940EC-C0F7-4FBE-9C72-A5402A367A58}"/>
    <cellStyle name="Comma 38 3 2" xfId="3149" xr:uid="{2454B062-3913-4112-A5C0-B1A5423B10DD}"/>
    <cellStyle name="Comma 38 3 3" xfId="4436" xr:uid="{6A96AF66-72DA-4CBF-A974-98A49DC052C3}"/>
    <cellStyle name="Comma 38 4" xfId="2687" xr:uid="{9CC9238F-6B46-4FFD-8519-5CE641ACCDE9}"/>
    <cellStyle name="Comma 38 5" xfId="3974" xr:uid="{E97300F8-EA58-49EB-B005-52B8BCFD17E9}"/>
    <cellStyle name="Comma 39" xfId="1883" xr:uid="{B8237409-81D5-4ABC-9984-0020C6AB9C99}"/>
    <cellStyle name="Comma 4" xfId="86" xr:uid="{6F69AC4E-4F7F-4AEB-BA05-5E522A625003}"/>
    <cellStyle name="Comma 4 2" xfId="1284" xr:uid="{C55FA2E7-5A07-419B-9624-1847C4E39BC4}"/>
    <cellStyle name="Comma 4 2 2" xfId="219" xr:uid="{35799D31-6168-4D78-905E-EBFD6636481B}"/>
    <cellStyle name="Comma 4 3" xfId="1285" xr:uid="{94FE2C0F-F031-4B8A-B70D-879F151E6E9C}"/>
    <cellStyle name="Comma 4 4" xfId="1286" xr:uid="{93E5BA01-959E-48AC-ACFE-2BC1B6DA38BE}"/>
    <cellStyle name="Comma 4 5" xfId="1913" xr:uid="{D0F25681-4FA0-46F3-B36C-19E1A82FE81F}"/>
    <cellStyle name="Comma 4 5 2" xfId="2426" xr:uid="{F6909DE7-40E2-4E64-BEAF-03C3C08E4507}"/>
    <cellStyle name="Comma 4 5 3" xfId="3170" xr:uid="{041D5F55-2AE2-43E0-8DAC-C5ECF2D74471}"/>
    <cellStyle name="Comma 4 5 4" xfId="4457" xr:uid="{758CFF2A-B2B1-4428-A772-9A093AC65E51}"/>
    <cellStyle name="Comma 4 6" xfId="2336" xr:uid="{4228CF36-879B-498B-BA3A-EED29425BF74}"/>
    <cellStyle name="Comma 4 6 2" xfId="2946" xr:uid="{8C89C519-68DB-462F-A5E7-51A2240D3E8D}"/>
    <cellStyle name="Comma 4 6 3" xfId="4233" xr:uid="{E9BD25C7-AFB5-4F40-83BF-93810352C63A}"/>
    <cellStyle name="Comma 4 7" xfId="2523" xr:uid="{DDF32FC0-8227-40EE-A57D-E5674568B25F}"/>
    <cellStyle name="Comma 4 8" xfId="3810" xr:uid="{DE3C340C-BE7D-4728-9FDC-4717E8128E37}"/>
    <cellStyle name="Comma 40" xfId="1886" xr:uid="{14449C47-7C47-494F-9CAC-1E859915A9E4}"/>
    <cellStyle name="Comma 40 2" xfId="2098" xr:uid="{9940BD01-ECAE-40E7-8CDD-048FF94B22B1}"/>
    <cellStyle name="Comma 40 2 2" xfId="2514" xr:uid="{A236E7A0-FDD2-4F6D-B072-387EC9060A79}"/>
    <cellStyle name="Comma 40 2 3" xfId="3354" xr:uid="{21BE7E6D-CF53-4DAF-8F4B-E51AFC86C2E5}"/>
    <cellStyle name="Comma 40 2 4" xfId="4641" xr:uid="{57800DFD-79AF-4FE6-BD22-2CE90C62F919}"/>
    <cellStyle name="Comma 40 3" xfId="2424" xr:uid="{5164A541-259A-49D4-B1CB-01BF9987B5A5}"/>
    <cellStyle name="Comma 40 3 2" xfId="3168" xr:uid="{22E30624-C12A-49C4-8559-12A9ACD896C5}"/>
    <cellStyle name="Comma 40 3 3" xfId="4455" xr:uid="{B4119E63-C78A-4093-9C11-DF48D3D9DC53}"/>
    <cellStyle name="Comma 40 4" xfId="2707" xr:uid="{2F153FDA-C2EF-42E4-85A8-81AE88DE7701}"/>
    <cellStyle name="Comma 40 5" xfId="3994" xr:uid="{5740EB53-9A94-4A38-BD30-9793F95DEE67}"/>
    <cellStyle name="Comma 5" xfId="1763" xr:uid="{DB6D877A-011A-4999-B928-9C6A4A97CAFB}"/>
    <cellStyle name="Comma 5 2" xfId="218" xr:uid="{40F5C6E4-E570-4D1D-8FD5-4679C32AD741}"/>
    <cellStyle name="Comma 5 2 2" xfId="1287" xr:uid="{5294D810-C130-4BC9-812A-E160A359389F}"/>
    <cellStyle name="Comma 5 3" xfId="1288" xr:uid="{BAE686F3-11FF-4EA7-8F9A-F5E9A3E7330F}"/>
    <cellStyle name="Comma 5 4" xfId="2020" xr:uid="{6C7B4F5E-247E-4978-A314-8C8311885626}"/>
    <cellStyle name="Comma 5 4 2" xfId="2445" xr:uid="{A1BB2F8B-D54F-4354-8E57-45CD83555706}"/>
    <cellStyle name="Comma 5 4 3" xfId="3276" xr:uid="{FCE6B9BC-D0A5-4FBD-9722-8D5F7FD1E60D}"/>
    <cellStyle name="Comma 5 4 4" xfId="4563" xr:uid="{3A63B2D2-DC4C-41D8-B9AF-4B495EBC9873}"/>
    <cellStyle name="Comma 5 5" xfId="2355" xr:uid="{098A70D8-E073-43F0-A751-7AD780C841B9}"/>
    <cellStyle name="Comma 5 5 2" xfId="3097" xr:uid="{43ED9A98-780A-43AC-8787-EF1E637A909F}"/>
    <cellStyle name="Comma 5 5 3" xfId="4384" xr:uid="{23A0A0DB-9947-4F2F-B4DF-06E73D20CF17}"/>
    <cellStyle name="Comma 5 6" xfId="2629" xr:uid="{6F81D74C-CAE8-4905-9EB7-FCCA1FC88B42}"/>
    <cellStyle name="Comma 5 7" xfId="3916" xr:uid="{942D5D5B-0FB4-431F-A234-23494C96D88B}"/>
    <cellStyle name="Comma 6" xfId="1289" xr:uid="{2E6F4CE7-37A5-4C20-9F29-B593D9734A74}"/>
    <cellStyle name="Comma 6 2" xfId="1290" xr:uid="{43706E28-844D-4AC8-B72C-D0844B0BA131}"/>
    <cellStyle name="Comma 6 3" xfId="1291" xr:uid="{9C32855E-B899-4700-BA1E-723A134F37A1}"/>
    <cellStyle name="Comma 6 4" xfId="1292" xr:uid="{F263FF71-E944-4989-8085-2C369ED2AECF}"/>
    <cellStyle name="Comma 7" xfId="1293" xr:uid="{E0523131-52ED-4B1C-B6F9-95FD13148052}"/>
    <cellStyle name="Comma 7 2" xfId="1294" xr:uid="{E3E5376D-4654-49E3-B7F3-4D3F8006B974}"/>
    <cellStyle name="Comma 7 3" xfId="1295" xr:uid="{4683455B-89CB-4E40-9131-F623CF9ACCE5}"/>
    <cellStyle name="Comma 7 4" xfId="1296" xr:uid="{F06D7244-84A3-4E94-B918-93418B09157F}"/>
    <cellStyle name="Comma 7 5" xfId="1297" xr:uid="{59AB4E1E-109A-410E-9E01-020AFDE42536}"/>
    <cellStyle name="Comma 8" xfId="1298" xr:uid="{E3EDB015-D04E-4528-97BE-3D74B1C7D34B}"/>
    <cellStyle name="Comma 8 2" xfId="1299" xr:uid="{BA1B68E3-ECA6-4444-92AB-20A7B7976CBB}"/>
    <cellStyle name="Comma 8 3" xfId="1300" xr:uid="{D55502C2-2DE4-40B7-B360-99A2508FA84B}"/>
    <cellStyle name="Comma 8 4" xfId="1301" xr:uid="{C4E57AE6-6ADC-49A8-8D3B-77BB889D0AB0}"/>
    <cellStyle name="Comma 9" xfId="1302" xr:uid="{18831A7D-57E1-4540-B1BD-CE66F2F69D17}"/>
    <cellStyle name="Comma 9 2" xfId="1303" xr:uid="{04EE04F5-4248-45B3-930E-E4F366153CB0}"/>
    <cellStyle name="Comma 9 3" xfId="1304" xr:uid="{84499BF4-47B4-4D0F-AD83-0CE2EE6B7DBC}"/>
    <cellStyle name="Comma 9 4" xfId="1305" xr:uid="{0F28AB45-5954-465C-B788-DF69C83D9BCE}"/>
    <cellStyle name="comma zerodec" xfId="24" xr:uid="{00000000-0005-0000-0000-000017000000}"/>
    <cellStyle name="Currency1" xfId="25" xr:uid="{00000000-0005-0000-0000-000018000000}"/>
    <cellStyle name="Dollar (zero dec)" xfId="26" xr:uid="{00000000-0005-0000-0000-000019000000}"/>
    <cellStyle name="Explanatory Text 2" xfId="141" xr:uid="{0E9227D0-0E5A-403E-B754-8EA27A71DB81}"/>
    <cellStyle name="Explanatory Text 2 2" xfId="142" xr:uid="{DE4CD73C-C059-4A4F-8826-747F9FB49463}"/>
    <cellStyle name="Explanatory Text 2 2 2" xfId="1306" xr:uid="{88B79BDB-0547-4A72-A4C5-F49CE46D2BC0}"/>
    <cellStyle name="Explanatory Text 2 3" xfId="1307" xr:uid="{EC60BBB4-AFC3-45BC-A135-3EDE4619DCE2}"/>
    <cellStyle name="Explanatory Text 2 4" xfId="1308" xr:uid="{4DB8ED28-5FA3-43C5-AC49-FEEFF650449E}"/>
    <cellStyle name="Explanatory Text 2 5" xfId="1309" xr:uid="{922A5D11-9B96-41B6-9424-4AB3ED05FEDC}"/>
    <cellStyle name="Explanatory Text 3" xfId="200" xr:uid="{6FE03D3E-8F7C-4602-A0C0-8D58A4BD4FC0}"/>
    <cellStyle name="Explanatory Text 3 2" xfId="1311" xr:uid="{7D46AD51-C40E-465F-BB85-ECF3967834E7}"/>
    <cellStyle name="Explanatory Text 3 3" xfId="1312" xr:uid="{AF4C4B91-EB8C-4DB0-BD4E-1E498A27B138}"/>
    <cellStyle name="Explanatory Text 3 4" xfId="1313" xr:uid="{AF51B255-C0E5-473D-851E-E27FF267A2C4}"/>
    <cellStyle name="Explanatory Text 3 5" xfId="1310" xr:uid="{3E46C9B5-DA72-4E2D-9BC1-4A096C741F1E}"/>
    <cellStyle name="Explanatory Text 4" xfId="1314" xr:uid="{E8AEE0B9-C27B-44C4-A34D-0C91C3C5AC84}"/>
    <cellStyle name="Good 2" xfId="143" xr:uid="{0F9B9F22-79A2-41A7-978F-998503717F7B}"/>
    <cellStyle name="Good 2 2" xfId="144" xr:uid="{5AF2B047-AD5D-42B4-9016-C233F064183E}"/>
    <cellStyle name="Good 2 2 2" xfId="1315" xr:uid="{AF8261A0-5885-450F-8286-91936598750C}"/>
    <cellStyle name="Good 2 3" xfId="1316" xr:uid="{9F35C872-EEE2-4584-B3B8-DFB3079A494F}"/>
    <cellStyle name="Good 2 4" xfId="1317" xr:uid="{A2A48E18-E80C-404A-BEC4-08CA29CAE9A0}"/>
    <cellStyle name="Good 2 5" xfId="1318" xr:uid="{F7BB048E-6F8B-4764-8912-6749CE937D5A}"/>
    <cellStyle name="Good 3" xfId="201" xr:uid="{AE277EE7-F2B1-4885-BBFA-20DE890D7DB3}"/>
    <cellStyle name="Good 3 2" xfId="1320" xr:uid="{187422EA-D02F-48AC-9829-BBC5D73299F2}"/>
    <cellStyle name="Good 3 3" xfId="1321" xr:uid="{C50EE21A-3E12-43DB-B841-7A67C1D40E76}"/>
    <cellStyle name="Good 3 4" xfId="1322" xr:uid="{56C53BE6-B40D-4B9A-9566-55FB14106A6E}"/>
    <cellStyle name="Good 3 5" xfId="1319" xr:uid="{A58631D5-A66C-4A56-A99D-9DE5B470D11D}"/>
    <cellStyle name="Good 4" xfId="1323" xr:uid="{F813E0EF-AADD-4441-B950-332A6DC11549}"/>
    <cellStyle name="Grey" xfId="27" xr:uid="{00000000-0005-0000-0000-00001A000000}"/>
    <cellStyle name="HEADER" xfId="28" xr:uid="{00000000-0005-0000-0000-00001B000000}"/>
    <cellStyle name="Header1" xfId="1324" xr:uid="{7238CF84-F689-4F22-8D7A-3766A15F22DA}"/>
    <cellStyle name="Header2" xfId="1325" xr:uid="{3378D0E5-454F-4FCB-AF29-9B8EC5992BC2}"/>
    <cellStyle name="Heading 1 2" xfId="145" xr:uid="{AE17A738-2FEB-40CC-9679-89794D8DF5BC}"/>
    <cellStyle name="Heading 1 2 2" xfId="146" xr:uid="{20F1EE1A-CF29-472C-B1D1-5A96842AEFFC}"/>
    <cellStyle name="Heading 1 2 2 2" xfId="1326" xr:uid="{3978AEAD-C58A-491C-B6C9-5E48D20558C4}"/>
    <cellStyle name="Heading 1 2 3" xfId="1327" xr:uid="{19D97258-ED5A-48D3-9995-C0F3DEDD36BF}"/>
    <cellStyle name="Heading 1 2 4" xfId="1328" xr:uid="{93213495-2724-4F79-899C-6E8115EFF695}"/>
    <cellStyle name="Heading 1 2 5" xfId="1329" xr:uid="{A2E66CC8-41FE-42D4-9DDE-0618403B587F}"/>
    <cellStyle name="Heading 1 3" xfId="202" xr:uid="{3A45EC76-55FA-4E87-8FDF-B4A99BEEAA35}"/>
    <cellStyle name="Heading 1 3 2" xfId="1331" xr:uid="{707254D5-C4AB-45C6-8AAC-D9B469D4404B}"/>
    <cellStyle name="Heading 1 3 3" xfId="1332" xr:uid="{286F3B53-69B8-458A-BA95-F733C0B51FF8}"/>
    <cellStyle name="Heading 1 3 4" xfId="1333" xr:uid="{3A97845D-A6E9-4805-AB60-2CC429F206D3}"/>
    <cellStyle name="Heading 1 3 5" xfId="1330" xr:uid="{FAA9BFFF-40A2-4E80-8AFE-197C85205185}"/>
    <cellStyle name="Heading 1 4" xfId="1334" xr:uid="{CD148F1F-A8AC-47CD-834E-5BC56C92F293}"/>
    <cellStyle name="Heading 1 5" xfId="1794" xr:uid="{48DA5EA7-36AA-4B9D-B709-D1CC46453AB2}"/>
    <cellStyle name="Heading 2 2" xfId="147" xr:uid="{81EE8A8F-0921-488D-8AA8-BCF524F01567}"/>
    <cellStyle name="Heading 2 2 2" xfId="148" xr:uid="{7F8D324F-90B9-41A8-B11C-295D79615828}"/>
    <cellStyle name="Heading 2 2 2 2" xfId="1335" xr:uid="{4FA5BA2B-B944-48DD-B663-6D894ED97B6F}"/>
    <cellStyle name="Heading 2 2 3" xfId="1336" xr:uid="{1484B277-B662-4A56-9D15-CC742D0BE909}"/>
    <cellStyle name="Heading 2 2 4" xfId="1337" xr:uid="{204A9272-CFBC-4BCE-AA61-40654CEC76DE}"/>
    <cellStyle name="Heading 2 2 5" xfId="1338" xr:uid="{30956F91-8F05-45AA-B85C-A32DD906E47E}"/>
    <cellStyle name="Heading 2 3" xfId="203" xr:uid="{1BF05976-3899-477C-A63E-92595C454BF3}"/>
    <cellStyle name="Heading 2 3 2" xfId="1340" xr:uid="{87643176-8EBC-467A-9E53-0F8EF587F7A8}"/>
    <cellStyle name="Heading 2 3 3" xfId="1341" xr:uid="{BD8E5D3F-6B53-4E8F-AABB-408F98076BA5}"/>
    <cellStyle name="Heading 2 3 4" xfId="1342" xr:uid="{F3794FF1-E20A-4C85-9AF8-6869299F2608}"/>
    <cellStyle name="Heading 2 3 5" xfId="1339" xr:uid="{2A2BC9CD-8386-4674-B68D-82C28B54F260}"/>
    <cellStyle name="Heading 2 4" xfId="1343" xr:uid="{1386116E-8610-4FA3-918E-C803B4D5B4FF}"/>
    <cellStyle name="Heading 2 5" xfId="1795" xr:uid="{3FF9E3D2-CECA-4874-8537-120B7838B356}"/>
    <cellStyle name="Heading 3 2" xfId="149" xr:uid="{F5945D76-4553-4A07-A0A2-99A14ED3DCDE}"/>
    <cellStyle name="Heading 3 2 2" xfId="150" xr:uid="{820935BF-FCDA-4261-B7D3-D3D82960ED51}"/>
    <cellStyle name="Heading 3 2 2 2" xfId="1344" xr:uid="{9808034D-7AF5-4828-A5B6-F6F711D86665}"/>
    <cellStyle name="Heading 3 2 3" xfId="1345" xr:uid="{D3E27271-4DC3-4A90-8DFA-7E6167E14266}"/>
    <cellStyle name="Heading 3 2 4" xfId="1346" xr:uid="{E1D1B0F7-39E0-48B3-BBF6-55CB1BEF0D52}"/>
    <cellStyle name="Heading 3 2 5" xfId="1347" xr:uid="{DCA70673-7F88-4E60-AE97-96C060B53BF0}"/>
    <cellStyle name="Heading 3 3" xfId="204" xr:uid="{A3014CBD-3D44-49B7-B9C8-9542A2A6BE24}"/>
    <cellStyle name="Heading 3 3 2" xfId="1349" xr:uid="{CC69CCA5-9B97-4EB8-9FC5-008D195D4A06}"/>
    <cellStyle name="Heading 3 3 3" xfId="1350" xr:uid="{A1E50D03-257F-45AD-A6B5-4D686F572908}"/>
    <cellStyle name="Heading 3 3 4" xfId="1351" xr:uid="{A4739DB4-5C72-4799-8EBF-DD3EAD12ECD7}"/>
    <cellStyle name="Heading 3 3 5" xfId="1348" xr:uid="{B571DF1E-D55A-4E6B-820E-373E30ACE599}"/>
    <cellStyle name="Heading 3 4" xfId="1352" xr:uid="{6B38CC70-1A0F-4D47-9136-D700EBB1AEC8}"/>
    <cellStyle name="Heading 3 5" xfId="1796" xr:uid="{D4DD6C3F-5412-4FA0-9ACF-A96F26DF9C14}"/>
    <cellStyle name="Heading 4 2" xfId="151" xr:uid="{877E5F14-8476-4B05-A4F8-69D5A5AC071E}"/>
    <cellStyle name="Heading 4 2 2" xfId="152" xr:uid="{02D7C5D1-A810-4AF4-B6EA-65A4B406C507}"/>
    <cellStyle name="Heading 4 2 2 2" xfId="1353" xr:uid="{3CD65EE3-ED06-4206-999D-B016AE5B662C}"/>
    <cellStyle name="Heading 4 2 3" xfId="1354" xr:uid="{0C9AC8D3-75F0-4ADC-9845-E8A352EECC51}"/>
    <cellStyle name="Heading 4 2 4" xfId="1355" xr:uid="{F5B07EC2-C2C2-47CF-A50C-581627D5A605}"/>
    <cellStyle name="Heading 4 2 5" xfId="1356" xr:uid="{841CF6DA-23A1-4DED-B5A7-359F3A598000}"/>
    <cellStyle name="Heading 4 3" xfId="205" xr:uid="{5C31D7A0-928A-409E-969E-777FE92DCBFB}"/>
    <cellStyle name="Heading 4 3 2" xfId="1358" xr:uid="{315DB15F-4EB1-4E39-9A14-1CEBCF11CABC}"/>
    <cellStyle name="Heading 4 3 3" xfId="1359" xr:uid="{C35623F2-D919-409F-B3FC-038AF669F54D}"/>
    <cellStyle name="Heading 4 3 4" xfId="1360" xr:uid="{FFC86FFF-F748-4200-8F0E-E286F92664E6}"/>
    <cellStyle name="Heading 4 3 5" xfId="1357" xr:uid="{7CAB5E19-5352-4E3A-839E-3700304374CC}"/>
    <cellStyle name="Heading 4 4" xfId="1361" xr:uid="{3F2835FC-D998-4C54-8CBF-F452A5AF5CAC}"/>
    <cellStyle name="Heading 4 5" xfId="1797" xr:uid="{95ACFAE0-DE57-4C31-BAFA-332A8527B725}"/>
    <cellStyle name="Hyperlink 2" xfId="1362" xr:uid="{16F75629-533E-40E4-92A0-DD3726E700B1}"/>
    <cellStyle name="Hyperlink 2 2" xfId="1363" xr:uid="{A309EF1A-A523-47B8-9D74-F35E06A2179F}"/>
    <cellStyle name="Hyperlink 2_April '09 Daily Production Reportnew" xfId="1364" xr:uid="{A70C0218-6195-4EA1-A102-AF6A10C31B3D}"/>
    <cellStyle name="Hyperlink 3" xfId="1365" xr:uid="{CE9C0345-97EC-4F79-8833-CADE4F2AFC2A}"/>
    <cellStyle name="Hyperlink 4" xfId="1366" xr:uid="{C559A902-FCB5-4AE2-8D44-F705624300FF}"/>
    <cellStyle name="Hyperlink 5" xfId="1367" xr:uid="{1EB523B6-7C16-48F5-8414-6A2DB5703CB1}"/>
    <cellStyle name="Hyperlink 6" xfId="1368" xr:uid="{056F23C2-8EB0-4027-B70C-A397B34FCBC9}"/>
    <cellStyle name="Hyperlink 7" xfId="1369" xr:uid="{EE35D797-364B-4889-9AF5-1265CC6BBE9F}"/>
    <cellStyle name="Hyperlink 8" xfId="1370" xr:uid="{13EA6794-755A-4FFA-A0AC-7D91B23864DA}"/>
    <cellStyle name="Input [yellow]" xfId="29" xr:uid="{00000000-0005-0000-0000-00001C000000}"/>
    <cellStyle name="Input 10" xfId="1836" xr:uid="{250A4859-6B3B-4A84-BD27-01B46D2AA62F}"/>
    <cellStyle name="Input 10 2" xfId="2296" xr:uid="{15469F64-8397-4B57-A50B-241DA7805921}"/>
    <cellStyle name="Input 10 2 2" xfId="3465" xr:uid="{2E3C9DBD-467C-4C79-86D2-F69752A0E0CA}"/>
    <cellStyle name="Input 10 2 2 2" xfId="4752" xr:uid="{690F43DD-64CE-4561-93CD-66D13135BD0C}"/>
    <cellStyle name="Input 10 2 3" xfId="3763" xr:uid="{C8036C3F-3F00-4673-96D8-969BE87D56F5}"/>
    <cellStyle name="Input 10 2 3 2" xfId="5050" xr:uid="{6915C50C-E244-45CB-8C2B-A324642F467B}"/>
    <cellStyle name="Input 10 2 4" xfId="2905" xr:uid="{517B1A8C-59FA-4EAA-A8C2-07E1C9C0EA2E}"/>
    <cellStyle name="Input 10 2 5" xfId="4192" xr:uid="{0730683A-E36E-44E1-ABE0-0BA1AA697818}"/>
    <cellStyle name="Input 10 3" xfId="2224" xr:uid="{15763642-C3BC-4BEA-B6B7-D2EA8FB04605}"/>
    <cellStyle name="Input 10 3 2" xfId="3691" xr:uid="{A687DF3E-F336-44C9-9851-31F88E643AA8}"/>
    <cellStyle name="Input 10 3 2 2" xfId="4978" xr:uid="{C24590D8-6E9B-4952-B349-0134682C4FB6}"/>
    <cellStyle name="Input 10 3 3" xfId="2833" xr:uid="{92ABA52E-4B22-4C22-83BE-F6531045E77C}"/>
    <cellStyle name="Input 10 3 4" xfId="4120" xr:uid="{A9FB8227-294F-4AB1-B0E2-E6D40CB84992}"/>
    <cellStyle name="Input 10 4" xfId="2052" xr:uid="{98D27A3C-DBDE-47FC-A00D-9AE5FEE077B8}"/>
    <cellStyle name="Input 10 4 2" xfId="3563" xr:uid="{403606B6-80AF-4D8C-B843-C4D532EB9022}"/>
    <cellStyle name="Input 10 4 2 2" xfId="4850" xr:uid="{95AE737E-D118-44AF-8DAE-EDF5E5EB555A}"/>
    <cellStyle name="Input 10 4 3" xfId="3308" xr:uid="{1FEA0FF1-1DD4-49A7-9F4F-C21D809D1445}"/>
    <cellStyle name="Input 10 4 4" xfId="4595" xr:uid="{BA5A20CA-6DDC-4EE3-8A53-D6319FA89EBD}"/>
    <cellStyle name="Input 10 5" xfId="2955" xr:uid="{7B7EF129-29D9-46CE-95A4-23634C5B21B9}"/>
    <cellStyle name="Input 10 5 2" xfId="4242" xr:uid="{86981C8A-2A95-4AC3-A3A3-CAD294A82F2A}"/>
    <cellStyle name="Input 10 6" xfId="2661" xr:uid="{C224376D-9C26-47BD-8159-F34FFDF0CF9F}"/>
    <cellStyle name="Input 10 7" xfId="3948" xr:uid="{CC929B2D-1A9C-4283-95D2-986CF99234BF}"/>
    <cellStyle name="Input 11" xfId="1860" xr:uid="{482667FF-8811-4DD1-9087-762813152D19}"/>
    <cellStyle name="Input 11 2" xfId="2300" xr:uid="{9965E32E-F0F1-490E-83A4-3A1CB227118F}"/>
    <cellStyle name="Input 11 2 2" xfId="3466" xr:uid="{F232E167-8CF3-4877-B211-E64D24F7285D}"/>
    <cellStyle name="Input 11 2 2 2" xfId="4753" xr:uid="{C093C574-4569-47D3-B97D-FA72D14D1E32}"/>
    <cellStyle name="Input 11 2 3" xfId="3767" xr:uid="{20BEBEE9-DAD3-4796-85AA-E1EADB9DE662}"/>
    <cellStyle name="Input 11 2 3 2" xfId="5054" xr:uid="{7DE13EAC-FB1D-424E-ADFD-8902832D1D32}"/>
    <cellStyle name="Input 11 2 4" xfId="2909" xr:uid="{D4A29C99-F815-40B1-A3A3-244E977C7975}"/>
    <cellStyle name="Input 11 2 5" xfId="4196" xr:uid="{E8A8326F-0DCB-4897-A13F-B69A06277E76}"/>
    <cellStyle name="Input 11 3" xfId="2147" xr:uid="{4A7827F5-E642-4DF5-842C-0286D054EA0F}"/>
    <cellStyle name="Input 11 3 2" xfId="3614" xr:uid="{BECF7766-26E6-4640-9ECB-E71E929E2AF2}"/>
    <cellStyle name="Input 11 3 2 2" xfId="4901" xr:uid="{C272D148-A428-4755-84C5-E6E948ED08B4}"/>
    <cellStyle name="Input 11 3 3" xfId="2756" xr:uid="{3C67C8C6-458C-480B-9085-DC7CFB91D88C}"/>
    <cellStyle name="Input 11 3 4" xfId="4043" xr:uid="{1309506C-D1F0-4775-AA1F-BC855565E7EE}"/>
    <cellStyle name="Input 11 4" xfId="2074" xr:uid="{36687E22-513A-45E5-A59B-E302F8F799AB}"/>
    <cellStyle name="Input 11 4 2" xfId="3564" xr:uid="{F6A95AA0-C486-463B-89FB-0A5ACB4AB654}"/>
    <cellStyle name="Input 11 4 2 2" xfId="4851" xr:uid="{120BB348-CF3A-45D1-BF2D-81183823EB41}"/>
    <cellStyle name="Input 11 4 3" xfId="3330" xr:uid="{AB2BB1B2-92AC-4B12-A05A-D8A5404C72D0}"/>
    <cellStyle name="Input 11 4 4" xfId="4617" xr:uid="{1A5C076C-1F71-4FFB-9166-FEB7FE16775C}"/>
    <cellStyle name="Input 11 5" xfId="2954" xr:uid="{F1A7FEBC-67A5-4281-B586-54588F96C075}"/>
    <cellStyle name="Input 11 5 2" xfId="4241" xr:uid="{A4C8B356-8855-42C7-AE57-A219E525F73B}"/>
    <cellStyle name="Input 11 6" xfId="2683" xr:uid="{1263B09B-817A-4B96-A4F2-C2E2623B6A9A}"/>
    <cellStyle name="Input 11 7" xfId="3970" xr:uid="{81B6464D-7A56-4FD8-9A67-403378025D7A}"/>
    <cellStyle name="Input 12" xfId="1884" xr:uid="{BDDE1C62-2AA7-46A5-A1D8-F0590D1AFA1B}"/>
    <cellStyle name="Input 12 2" xfId="2303" xr:uid="{AD49270E-CD14-4046-8FC8-81A8B0279FDE}"/>
    <cellStyle name="Input 12 2 2" xfId="3467" xr:uid="{4192FE27-2332-4119-8885-0E3B62AAD1A5}"/>
    <cellStyle name="Input 12 2 2 2" xfId="4754" xr:uid="{FDBA1D60-5462-4593-91A0-0AE70C19B848}"/>
    <cellStyle name="Input 12 2 3" xfId="3770" xr:uid="{DC865910-4980-4A6B-8ADE-4E19AF327E00}"/>
    <cellStyle name="Input 12 2 3 2" xfId="5057" xr:uid="{E93D9FD0-5971-4A42-9A14-8AAAA234A3CA}"/>
    <cellStyle name="Input 12 2 4" xfId="2912" xr:uid="{FD85F15E-D9A5-4BAF-B81B-26BB5EBFF840}"/>
    <cellStyle name="Input 12 2 5" xfId="4199" xr:uid="{51985E21-EDB5-4230-8534-07A5BFCFC7AC}"/>
    <cellStyle name="Input 12 3" xfId="2121" xr:uid="{C68BCB3C-B69C-45CB-A2C3-5FFC0D57EBB4}"/>
    <cellStyle name="Input 12 3 2" xfId="3588" xr:uid="{21D92BAE-45F2-4E39-B8CA-BE938EA7E84C}"/>
    <cellStyle name="Input 12 3 2 2" xfId="4875" xr:uid="{AADF1A70-BA47-4E4F-AC47-36381D952CB5}"/>
    <cellStyle name="Input 12 3 3" xfId="2730" xr:uid="{94D56BAE-5F2A-4485-9D3F-B725684605AF}"/>
    <cellStyle name="Input 12 3 4" xfId="4017" xr:uid="{9B7C724F-55BA-4C0A-B30A-5D9A5EBB04DA}"/>
    <cellStyle name="Input 12 4" xfId="2096" xr:uid="{AEC9953B-9C83-4632-A0C3-37EB7DD9FA7B}"/>
    <cellStyle name="Input 12 4 2" xfId="3565" xr:uid="{23850B06-98A3-4C17-83F1-AD99E50E1AF0}"/>
    <cellStyle name="Input 12 4 2 2" xfId="4852" xr:uid="{5762B7F5-8164-47DA-AAF1-F0BDEF5C42D7}"/>
    <cellStyle name="Input 12 4 3" xfId="3352" xr:uid="{1D1C4991-D7A9-49FE-AEC4-2AB230E8FB00}"/>
    <cellStyle name="Input 12 4 4" xfId="4639" xr:uid="{27A5D4E9-3FC7-4BA9-8A0B-A60D2CA52102}"/>
    <cellStyle name="Input 12 5" xfId="2953" xr:uid="{B63653CD-0421-4134-852F-168F49FDB4CB}"/>
    <cellStyle name="Input 12 5 2" xfId="4240" xr:uid="{C16F7239-3142-4627-BD62-C64D5061362F}"/>
    <cellStyle name="Input 12 6" xfId="2705" xr:uid="{4709DD91-0FB9-423F-90D9-8181B71B9205}"/>
    <cellStyle name="Input 12 7" xfId="3992" xr:uid="{A57115E9-904B-4687-B430-1720AFC922FC}"/>
    <cellStyle name="Input 2" xfId="153" xr:uid="{49E4B89D-C393-425B-AF52-455B717C66A3}"/>
    <cellStyle name="Input 2 10" xfId="2526" xr:uid="{910E76EF-ADDB-4AEB-81B7-44CD9C469DB0}"/>
    <cellStyle name="Input 2 11" xfId="3813" xr:uid="{A6DDF9DB-3807-41C0-8EE2-F1CC771D494B}"/>
    <cellStyle name="Input 2 2" xfId="154" xr:uid="{40298A62-1C0E-41DB-9430-D38231A13B6E}"/>
    <cellStyle name="Input 2 2 2" xfId="1371" xr:uid="{B21B8D93-64F2-4F60-95E4-99F21147D624}"/>
    <cellStyle name="Input 2 2 2 2" xfId="2208" xr:uid="{A6CACFCD-3A85-467D-9B8E-95209B46303F}"/>
    <cellStyle name="Input 2 2 2 2 2" xfId="3396" xr:uid="{340921A6-0197-4156-8641-C5F546534A23}"/>
    <cellStyle name="Input 2 2 2 2 2 2" xfId="4683" xr:uid="{E3E0009F-6ECB-49D4-A97F-5895DD4C5591}"/>
    <cellStyle name="Input 2 2 2 2 3" xfId="3675" xr:uid="{A4AB9137-2486-4626-A775-63CE2AF0AC1E}"/>
    <cellStyle name="Input 2 2 2 2 3 2" xfId="4962" xr:uid="{B0F70AD4-FD4F-4403-844A-192BA28FC433}"/>
    <cellStyle name="Input 2 2 2 2 4" xfId="2817" xr:uid="{8A5FB41F-799A-4E76-A9C2-ABF2A4121FD2}"/>
    <cellStyle name="Input 2 2 2 2 5" xfId="4104" xr:uid="{93261AE2-3EAD-4788-AEBE-8CF51F31E9C3}"/>
    <cellStyle name="Input 2 2 2 3" xfId="2191" xr:uid="{48C0A514-BAE6-44C1-A2CB-23D911D00FF2}"/>
    <cellStyle name="Input 2 2 2 3 2" xfId="3658" xr:uid="{63FE9DBA-EF3E-4261-B534-4AF621007BCC}"/>
    <cellStyle name="Input 2 2 2 3 2 2" xfId="4945" xr:uid="{008F8F3E-D69F-4ED3-8144-73AF91242EC7}"/>
    <cellStyle name="Input 2 2 2 3 3" xfId="2800" xr:uid="{45CF581D-A818-4C6D-B68B-43D066B6D0B5}"/>
    <cellStyle name="Input 2 2 2 3 4" xfId="4087" xr:uid="{C99A0D6C-8C03-4C0C-956A-9BBF28717F79}"/>
    <cellStyle name="Input 2 2 2 4" xfId="1939" xr:uid="{EA11B56A-D96E-44D1-B198-5033684990AD}"/>
    <cellStyle name="Input 2 2 2 4 2" xfId="3494" xr:uid="{818C4622-39BA-45E9-B7BD-6657D0080246}"/>
    <cellStyle name="Input 2 2 2 4 2 2" xfId="4781" xr:uid="{A76805F4-C059-4E5B-8466-A206B524DECA}"/>
    <cellStyle name="Input 2 2 2 4 3" xfId="3195" xr:uid="{EE6A6B4D-484E-4B5B-A116-41A4642C5999}"/>
    <cellStyle name="Input 2 2 2 4 4" xfId="4482" xr:uid="{71E3D10E-0294-47FC-87C8-2749F508E263}"/>
    <cellStyle name="Input 2 2 2 5" xfId="3057" xr:uid="{6145DA40-78F0-4141-B867-E83F1FF664E5}"/>
    <cellStyle name="Input 2 2 2 5 2" xfId="4344" xr:uid="{54CDE00F-9ED9-4F12-A07E-33031865452F}"/>
    <cellStyle name="Input 2 2 2 6" xfId="2548" xr:uid="{C9DD9690-2D0D-460F-B7BF-6FA644B0F1BF}"/>
    <cellStyle name="Input 2 2 2 7" xfId="3835" xr:uid="{70472D15-D006-4C59-BA0E-4F76853DC774}"/>
    <cellStyle name="Input 2 2 3" xfId="2125" xr:uid="{1095F3CA-346B-49E2-92B7-8A80AD111FCC}"/>
    <cellStyle name="Input 2 2 3 2" xfId="3375" xr:uid="{4EEDB4CF-A20E-4B90-B0F7-306F35803DD0}"/>
    <cellStyle name="Input 2 2 3 2 2" xfId="4662" xr:uid="{01E32067-7428-404E-A12E-F05FD5D99D92}"/>
    <cellStyle name="Input 2 2 3 3" xfId="3592" xr:uid="{ABAAC72E-7C8C-4AEB-8A46-6FD4F3A2B308}"/>
    <cellStyle name="Input 2 2 3 3 2" xfId="4879" xr:uid="{34C01C88-3D42-4B25-805A-51A410538308}"/>
    <cellStyle name="Input 2 2 3 4" xfId="2734" xr:uid="{E82B1615-11EA-4AEF-A6EB-F77517D504E1}"/>
    <cellStyle name="Input 2 2 3 5" xfId="4021" xr:uid="{A1C2C5CE-3246-4010-8C4E-3E5924F018C2}"/>
    <cellStyle name="Input 2 2 4" xfId="2299" xr:uid="{C44C06B7-37F3-4B0E-ABE9-7A550033922F}"/>
    <cellStyle name="Input 2 2 4 2" xfId="3766" xr:uid="{729A7501-4A8F-4288-886F-1DF6A9EB078C}"/>
    <cellStyle name="Input 2 2 4 2 2" xfId="5053" xr:uid="{0AD255E3-798F-4FDE-8DAE-7F9CCE58CBE4}"/>
    <cellStyle name="Input 2 2 4 3" xfId="2908" xr:uid="{E8E28959-5B3B-4DCA-9B78-F5E6AD09FC89}"/>
    <cellStyle name="Input 2 2 4 4" xfId="4195" xr:uid="{FAA7D571-49FB-446A-9729-55C98D1F8429}"/>
    <cellStyle name="Input 2 2 5" xfId="1917" xr:uid="{2C84575B-3662-4034-8F23-8643D1135849}"/>
    <cellStyle name="Input 2 2 5 2" xfId="2962" xr:uid="{7A2B741B-6F22-4E67-9963-D5A497585C3A}"/>
    <cellStyle name="Input 2 2 5 2 2" xfId="4249" xr:uid="{8CCDD7B2-34FB-492C-8D5A-97C44D19F568}"/>
    <cellStyle name="Input 2 2 5 3" xfId="3174" xr:uid="{25D8D100-5CD0-4AD8-8FDE-FC21FC00A38C}"/>
    <cellStyle name="Input 2 2 5 4" xfId="4461" xr:uid="{6274B758-C710-4CF7-8198-414B956536CB}"/>
    <cellStyle name="Input 2 2 6" xfId="2944" xr:uid="{5C79BE88-69BB-4FCA-A48D-B1AB45BDF385}"/>
    <cellStyle name="Input 2 2 6 2" xfId="4231" xr:uid="{F998FC7B-DB96-470B-9D7F-C460548F429B}"/>
    <cellStyle name="Input 2 2 7" xfId="2527" xr:uid="{F00EC9A5-90C5-4395-A315-A7EDB4868276}"/>
    <cellStyle name="Input 2 2 8" xfId="3814" xr:uid="{B64779B9-92F1-4DC3-950C-974D69ABAB10}"/>
    <cellStyle name="Input 2 3" xfId="1372" xr:uid="{47B5CBBE-EF46-4AD0-92E0-BB0EB96373BB}"/>
    <cellStyle name="Input 2 3 2" xfId="2209" xr:uid="{C16D7150-1635-40A9-BC42-8C70E496EA45}"/>
    <cellStyle name="Input 2 3 2 2" xfId="3397" xr:uid="{4C5279BC-95A8-411E-9D3A-7EB3EA77F92B}"/>
    <cellStyle name="Input 2 3 2 2 2" xfId="4684" xr:uid="{894ED6DC-9E33-4632-AEAC-4310F874C476}"/>
    <cellStyle name="Input 2 3 2 3" xfId="3676" xr:uid="{7A5407B0-A2CA-4489-B23E-64B757D9811A}"/>
    <cellStyle name="Input 2 3 2 3 2" xfId="4963" xr:uid="{1E233C27-4935-4A13-8224-ED49D00E4A31}"/>
    <cellStyle name="Input 2 3 2 4" xfId="2818" xr:uid="{D14F870D-7202-45A0-A277-B1F1E99BEB76}"/>
    <cellStyle name="Input 2 3 2 5" xfId="4105" xr:uid="{A4BF2054-C9C4-48E6-B5FF-DF4CEFC38276}"/>
    <cellStyle name="Input 2 3 3" xfId="1906" xr:uid="{7A0C95B4-A12F-48A9-B193-C7F8DE9725FD}"/>
    <cellStyle name="Input 2 3 3 2" xfId="2982" xr:uid="{68E76FB4-9EC5-41D2-A62F-67021E0654E0}"/>
    <cellStyle name="Input 2 3 3 2 2" xfId="4269" xr:uid="{12F4B1E7-8EC4-41CC-A584-C3FA188D1F6A}"/>
    <cellStyle name="Input 2 3 3 3" xfId="2516" xr:uid="{B8FF0BF4-C050-4DD8-B85B-82D5F720C203}"/>
    <cellStyle name="Input 2 3 3 4" xfId="3803" xr:uid="{35AE8F3A-55F7-4A45-B529-10FB5D6C6C68}"/>
    <cellStyle name="Input 2 3 4" xfId="1940" xr:uid="{171B94E4-E73F-42C7-BAE4-7E0D2F84CA32}"/>
    <cellStyle name="Input 2 3 4 2" xfId="3495" xr:uid="{6DC40321-CF23-4F87-84E5-D2C4DE716EF4}"/>
    <cellStyle name="Input 2 3 4 2 2" xfId="4782" xr:uid="{1C91DC8B-8889-4259-AA0B-09DCEF7116A2}"/>
    <cellStyle name="Input 2 3 4 3" xfId="3196" xr:uid="{454AB52C-A695-4936-9610-752F3ED2EEA8}"/>
    <cellStyle name="Input 2 3 4 4" xfId="4483" xr:uid="{C339739F-A1DE-4D72-8308-1159796F2015}"/>
    <cellStyle name="Input 2 3 5" xfId="3056" xr:uid="{9FB9F255-6E6C-495E-8B61-6FBB0FA15994}"/>
    <cellStyle name="Input 2 3 5 2" xfId="4343" xr:uid="{CF45B837-816F-4FC3-A880-ED0F4D4AB5FA}"/>
    <cellStyle name="Input 2 3 6" xfId="2549" xr:uid="{BD08F600-EF58-47B2-ACA1-66B2720ADF33}"/>
    <cellStyle name="Input 2 3 7" xfId="3836" xr:uid="{192758B9-CD1B-4D19-9A29-CC2E44549DCE}"/>
    <cellStyle name="Input 2 4" xfId="1373" xr:uid="{05B982B0-6704-47FA-A44E-689D5EA04840}"/>
    <cellStyle name="Input 2 4 2" xfId="2210" xr:uid="{5B1CD05C-2FA5-4E9F-A394-E5D78DA1471B}"/>
    <cellStyle name="Input 2 4 2 2" xfId="3398" xr:uid="{E8CFAF77-0E08-4BB7-85E0-2617D4AAD612}"/>
    <cellStyle name="Input 2 4 2 2 2" xfId="4685" xr:uid="{189D9F52-6CF9-43A2-B844-F3FDAFE6F852}"/>
    <cellStyle name="Input 2 4 2 3" xfId="3677" xr:uid="{3539AF59-2AD3-4C1E-A876-76FD1FB74C14}"/>
    <cellStyle name="Input 2 4 2 3 2" xfId="4964" xr:uid="{68BE929F-3C66-493D-8992-89DA63D8A2E7}"/>
    <cellStyle name="Input 2 4 2 4" xfId="2819" xr:uid="{DF543DD3-332F-4512-9CAB-469BBEA999E7}"/>
    <cellStyle name="Input 2 4 2 5" xfId="4106" xr:uid="{BA31FBB4-BCAF-4BBD-BBBB-56CAE0CD6FB0}"/>
    <cellStyle name="Input 2 4 3" xfId="1907" xr:uid="{8A480EFB-2ED0-45CC-85CF-6A2732F61F12}"/>
    <cellStyle name="Input 2 4 3 2" xfId="2981" xr:uid="{D60067FB-419F-444E-A2AD-4ADD6065FD5C}"/>
    <cellStyle name="Input 2 4 3 2 2" xfId="4268" xr:uid="{31182342-F743-488F-B031-D77A86F97768}"/>
    <cellStyle name="Input 2 4 3 3" xfId="2517" xr:uid="{2BC17D31-C137-4E68-9703-E055A33269B1}"/>
    <cellStyle name="Input 2 4 3 4" xfId="3804" xr:uid="{1AFA4F76-05BB-42FA-BD54-538261032D8F}"/>
    <cellStyle name="Input 2 4 4" xfId="1941" xr:uid="{A22DD563-D76D-40A8-82E3-59DC1FB26026}"/>
    <cellStyle name="Input 2 4 4 2" xfId="3496" xr:uid="{EF953964-EE14-44E4-9E66-2F78DADE4A36}"/>
    <cellStyle name="Input 2 4 4 2 2" xfId="4783" xr:uid="{79B85239-EE6E-42B8-A8D5-CF1F37A8543F}"/>
    <cellStyle name="Input 2 4 4 3" xfId="3197" xr:uid="{A371829C-2EE4-4345-A34A-B4542CC689C6}"/>
    <cellStyle name="Input 2 4 4 4" xfId="4484" xr:uid="{5661D039-C156-4D7E-AAE7-BA2667F3C6B9}"/>
    <cellStyle name="Input 2 4 5" xfId="3055" xr:uid="{B071A7C2-85E8-42D3-ADC6-442B6DC880FA}"/>
    <cellStyle name="Input 2 4 5 2" xfId="4342" xr:uid="{88096800-9B08-47AA-A52F-B83FBD1EBC40}"/>
    <cellStyle name="Input 2 4 6" xfId="2550" xr:uid="{26F7E71A-A707-49F9-AD82-B1F4DA52732B}"/>
    <cellStyle name="Input 2 4 7" xfId="3837" xr:uid="{58260675-0886-44FF-962D-B4578C206AF6}"/>
    <cellStyle name="Input 2 5" xfId="1374" xr:uid="{3182000A-92C5-4811-AFEE-945AAF95450C}"/>
    <cellStyle name="Input 2 5 2" xfId="2211" xr:uid="{DD3D65BD-CE64-407B-9791-D51D1CC5ECD3}"/>
    <cellStyle name="Input 2 5 2 2" xfId="3399" xr:uid="{9074DC7E-2D71-4A50-A613-02C5A33946C6}"/>
    <cellStyle name="Input 2 5 2 2 2" xfId="4686" xr:uid="{07B0FA25-9E08-4D40-BFD8-52B5A7DFFF29}"/>
    <cellStyle name="Input 2 5 2 3" xfId="3678" xr:uid="{125A80F0-5C76-4952-8865-5F5842D7D553}"/>
    <cellStyle name="Input 2 5 2 3 2" xfId="4965" xr:uid="{6DB42CB4-30BA-459B-897E-00B0D882E320}"/>
    <cellStyle name="Input 2 5 2 4" xfId="2820" xr:uid="{22576090-3F32-41B9-8138-FFAE49D74DA2}"/>
    <cellStyle name="Input 2 5 2 5" xfId="4107" xr:uid="{CECDC916-93E5-486C-BE1B-12F32606F909}"/>
    <cellStyle name="Input 2 5 3" xfId="1908" xr:uid="{EBF70AB8-9FE8-491F-BC9D-189F166E1019}"/>
    <cellStyle name="Input 2 5 3 2" xfId="2980" xr:uid="{06ABD365-D434-4E8F-8934-CD4C31FD5753}"/>
    <cellStyle name="Input 2 5 3 2 2" xfId="4267" xr:uid="{210DCFF9-0796-4D49-A946-1807705AEF2D}"/>
    <cellStyle name="Input 2 5 3 3" xfId="2518" xr:uid="{1E4F196B-92C1-4898-93B4-483A01140E7E}"/>
    <cellStyle name="Input 2 5 3 4" xfId="3805" xr:uid="{1A6D5197-A4CD-400D-837C-7DCBB480173C}"/>
    <cellStyle name="Input 2 5 4" xfId="1942" xr:uid="{C71BF077-9D1A-40CB-BA8E-E422FDE4E2DF}"/>
    <cellStyle name="Input 2 5 4 2" xfId="3497" xr:uid="{38AA8ED0-E45E-40A3-A032-8CEDE61E50E1}"/>
    <cellStyle name="Input 2 5 4 2 2" xfId="4784" xr:uid="{13D2B7B3-02C3-44CC-88DF-2FA11E0FA85E}"/>
    <cellStyle name="Input 2 5 4 3" xfId="3198" xr:uid="{920939E1-2818-40C5-8C08-33322245925C}"/>
    <cellStyle name="Input 2 5 4 4" xfId="4485" xr:uid="{6565AD60-B6B6-4DCA-8C0C-EAA9A524F502}"/>
    <cellStyle name="Input 2 5 5" xfId="3054" xr:uid="{D4593C11-8289-42BA-9AF3-C67D36860A74}"/>
    <cellStyle name="Input 2 5 5 2" xfId="4341" xr:uid="{A63ECC29-A654-4CEE-8725-4673D249C370}"/>
    <cellStyle name="Input 2 5 6" xfId="2551" xr:uid="{6857B304-8754-4097-8A7F-B7AC53CEE158}"/>
    <cellStyle name="Input 2 5 7" xfId="3838" xr:uid="{6CCBC197-D3A8-46DB-8D51-E8336EC9A138}"/>
    <cellStyle name="Input 2 6" xfId="2124" xr:uid="{ED6036EE-F859-4A01-A1B9-C339E8D2A227}"/>
    <cellStyle name="Input 2 6 2" xfId="3374" xr:uid="{287A4C5A-5051-4D86-9A39-7F55F71F3F8D}"/>
    <cellStyle name="Input 2 6 2 2" xfId="4661" xr:uid="{D3FFED87-E8AE-4911-914E-A5318E72F1C0}"/>
    <cellStyle name="Input 2 6 3" xfId="3591" xr:uid="{B1BB68FA-6A3B-49AB-9A42-7AAE7F2A72B1}"/>
    <cellStyle name="Input 2 6 3 2" xfId="4878" xr:uid="{7004FCD1-217A-49C0-BEF8-405D4819485D}"/>
    <cellStyle name="Input 2 6 4" xfId="2733" xr:uid="{51647489-AB87-4EA7-9D7A-B5657E361D2E}"/>
    <cellStyle name="Input 2 6 5" xfId="4020" xr:uid="{20699D12-2C90-48D0-AB8A-A2672CCCA5EC}"/>
    <cellStyle name="Input 2 7" xfId="2302" xr:uid="{61482157-6831-4AA9-953C-B0EC6C4CF178}"/>
    <cellStyle name="Input 2 7 2" xfId="3769" xr:uid="{A10A8E71-A2CB-476B-9895-1F065D634B9D}"/>
    <cellStyle name="Input 2 7 2 2" xfId="5056" xr:uid="{43050E2B-A0CB-42F7-9DB7-41D31DC61644}"/>
    <cellStyle name="Input 2 7 3" xfId="2911" xr:uid="{D18FBD08-2F1E-4149-AAAA-047206668436}"/>
    <cellStyle name="Input 2 7 4" xfId="4198" xr:uid="{A5E8CB70-E77A-4F23-9179-D9EA94D3C1B2}"/>
    <cellStyle name="Input 2 8" xfId="1916" xr:uid="{3285BC89-FBE2-49F7-8371-C4555906BA3F}"/>
    <cellStyle name="Input 2 8 2" xfId="2976" xr:uid="{AFD6C8F1-76DC-4A9E-B129-15122063396B}"/>
    <cellStyle name="Input 2 8 2 2" xfId="4263" xr:uid="{B06458B7-3710-4CF1-8384-3E555FEFC303}"/>
    <cellStyle name="Input 2 8 3" xfId="3173" xr:uid="{D0CE48DC-E31D-450E-85CE-3E50DE2D454C}"/>
    <cellStyle name="Input 2 8 4" xfId="4460" xr:uid="{DBA0FFA3-8155-4EEC-942F-39D0E050AA5F}"/>
    <cellStyle name="Input 2 9" xfId="3095" xr:uid="{7314EC25-D0C3-4168-A453-8CE719FEE2BC}"/>
    <cellStyle name="Input 2 9 2" xfId="4382" xr:uid="{674BF11C-935E-4E57-B59C-C078FF56A942}"/>
    <cellStyle name="Input 3" xfId="206" xr:uid="{A310E22E-7483-492B-9695-B477BD668C14}"/>
    <cellStyle name="Input 3 10" xfId="2535" xr:uid="{37EEEE6E-A4A0-4BA0-B89D-CFF787EBD329}"/>
    <cellStyle name="Input 3 11" xfId="3822" xr:uid="{5E88508F-9B1D-4EA1-A15E-C1B47898A89F}"/>
    <cellStyle name="Input 3 2" xfId="1376" xr:uid="{A12AA16C-D57F-4F54-BB6D-B886F87B71D1}"/>
    <cellStyle name="Input 3 2 2" xfId="2213" xr:uid="{32A89E02-36C8-46D2-ADC9-7660BEA43971}"/>
    <cellStyle name="Input 3 2 2 2" xfId="3401" xr:uid="{86D8BB4A-EB59-49CC-8E7C-C336C5BADC11}"/>
    <cellStyle name="Input 3 2 2 2 2" xfId="4688" xr:uid="{12EB11BC-C111-436A-A656-584992C7670D}"/>
    <cellStyle name="Input 3 2 2 3" xfId="3680" xr:uid="{9CD61428-95D6-41C7-B610-A017E8911473}"/>
    <cellStyle name="Input 3 2 2 3 2" xfId="4967" xr:uid="{7FEC3943-F4E7-43E1-BD2C-F388E21B4B1E}"/>
    <cellStyle name="Input 3 2 2 4" xfId="2822" xr:uid="{857427B2-4FAD-434A-9226-0A932F0EB141}"/>
    <cellStyle name="Input 3 2 2 5" xfId="4109" xr:uid="{07D37A93-2D3A-4B23-A4C5-347CD3F39E03}"/>
    <cellStyle name="Input 3 2 3" xfId="2269" xr:uid="{D5878FCA-EE35-445E-854C-51F4910FAED5}"/>
    <cellStyle name="Input 3 2 3 2" xfId="3736" xr:uid="{9D2D08F5-24E8-4151-9B0B-FE1A34EA5011}"/>
    <cellStyle name="Input 3 2 3 2 2" xfId="5023" xr:uid="{BE1E8452-A335-4BFC-A6FB-498EC7E0489F}"/>
    <cellStyle name="Input 3 2 3 3" xfId="2878" xr:uid="{BBC84902-50A0-4F39-9CAF-C49D93DF23EF}"/>
    <cellStyle name="Input 3 2 3 4" xfId="4165" xr:uid="{08491CB2-173B-4798-84FF-6419FCE9749F}"/>
    <cellStyle name="Input 3 2 4" xfId="1944" xr:uid="{99DB2876-C018-47C2-9BD1-D4F5A4301960}"/>
    <cellStyle name="Input 3 2 4 2" xfId="3499" xr:uid="{21D95C5B-723B-4CC7-917D-9EF2BD10FE1B}"/>
    <cellStyle name="Input 3 2 4 2 2" xfId="4786" xr:uid="{A81E99A9-AC44-4D8D-A4FA-533A417C666B}"/>
    <cellStyle name="Input 3 2 4 3" xfId="3200" xr:uid="{75A1B1D0-0CAC-4289-9190-91996B0D28A1}"/>
    <cellStyle name="Input 3 2 4 4" xfId="4487" xr:uid="{710C8150-6262-4BA4-9DAF-4760A6D6F82F}"/>
    <cellStyle name="Input 3 2 5" xfId="3052" xr:uid="{D484E737-851C-443D-9329-745150DCDBF0}"/>
    <cellStyle name="Input 3 2 5 2" xfId="4339" xr:uid="{BBCB5228-E246-4436-9A2B-02BF3F51DB5A}"/>
    <cellStyle name="Input 3 2 6" xfId="2553" xr:uid="{BC0A74A4-F0F6-4561-BFFD-59503E004D6D}"/>
    <cellStyle name="Input 3 2 7" xfId="3840" xr:uid="{0C967485-A89A-4909-962A-C1A378390B79}"/>
    <cellStyle name="Input 3 3" xfId="1377" xr:uid="{B2F04E6E-4006-4C03-8F74-80F5212B176F}"/>
    <cellStyle name="Input 3 3 2" xfId="2214" xr:uid="{B50F763F-12C9-4826-AA28-202DB2F6D48F}"/>
    <cellStyle name="Input 3 3 2 2" xfId="3402" xr:uid="{0B31D44F-43C9-4D3E-B11B-81E4ACCDCBFD}"/>
    <cellStyle name="Input 3 3 2 2 2" xfId="4689" xr:uid="{0460B609-08B0-443C-8593-0C8A57AD5771}"/>
    <cellStyle name="Input 3 3 2 3" xfId="3681" xr:uid="{0DFA80F9-6BA6-47BB-94D0-90DD1FF485E8}"/>
    <cellStyle name="Input 3 3 2 3 2" xfId="4968" xr:uid="{4AA4C7BE-9906-4CB3-B80F-EB246466C61A}"/>
    <cellStyle name="Input 3 3 2 4" xfId="2823" xr:uid="{3FE79290-FC9E-4F71-9419-12D332F9309A}"/>
    <cellStyle name="Input 3 3 2 5" xfId="4110" xr:uid="{984AD891-5523-45B5-BAD5-10BEC885F2B8}"/>
    <cellStyle name="Input 3 3 3" xfId="2190" xr:uid="{381164C5-2FD3-43C2-8D92-118D31832B01}"/>
    <cellStyle name="Input 3 3 3 2" xfId="3657" xr:uid="{89A4C591-869C-4E76-9BA2-6007340D5D0F}"/>
    <cellStyle name="Input 3 3 3 2 2" xfId="4944" xr:uid="{D642847F-44E6-4AE7-B45F-670382A1A94B}"/>
    <cellStyle name="Input 3 3 3 3" xfId="2799" xr:uid="{3F005618-5646-4289-A82F-F913D8C094A2}"/>
    <cellStyle name="Input 3 3 3 4" xfId="4086" xr:uid="{5297314A-D0B7-4E8C-8DAF-986F0C0E8DC5}"/>
    <cellStyle name="Input 3 3 4" xfId="1945" xr:uid="{A967604A-9A48-4768-8692-0A70B18BA6A0}"/>
    <cellStyle name="Input 3 3 4 2" xfId="3500" xr:uid="{656CFD8A-1319-4B53-B657-8E000AF08D33}"/>
    <cellStyle name="Input 3 3 4 2 2" xfId="4787" xr:uid="{F7FE3E15-84CD-47B6-9626-F1CE77B40EDB}"/>
    <cellStyle name="Input 3 3 4 3" xfId="3201" xr:uid="{BF07F61E-B8BE-4B6A-A7C4-284799A83CFA}"/>
    <cellStyle name="Input 3 3 4 4" xfId="4488" xr:uid="{A641367C-E447-4F19-8D17-6D504ECF5C1E}"/>
    <cellStyle name="Input 3 3 5" xfId="3051" xr:uid="{C503146D-E22B-441D-8E9B-B7AFDE29C521}"/>
    <cellStyle name="Input 3 3 5 2" xfId="4338" xr:uid="{D7A2917B-E92A-4076-B51D-AC124DCD2F3A}"/>
    <cellStyle name="Input 3 3 6" xfId="2554" xr:uid="{ACC0F9D2-0E5B-48E3-83E7-717BF1E69FF5}"/>
    <cellStyle name="Input 3 3 7" xfId="3841" xr:uid="{B59F5F02-F78E-4DC5-A44B-F6C33A75F674}"/>
    <cellStyle name="Input 3 4" xfId="1378" xr:uid="{CB37AF58-9207-4FF5-898D-2240F63F55A7}"/>
    <cellStyle name="Input 3 4 2" xfId="2215" xr:uid="{CCF3D797-0E18-4EC1-9B90-DDA78C98F883}"/>
    <cellStyle name="Input 3 4 2 2" xfId="3403" xr:uid="{B40E365F-035C-4060-A797-290DE3C735D1}"/>
    <cellStyle name="Input 3 4 2 2 2" xfId="4690" xr:uid="{0481FD4E-0D06-406F-84B4-E5132E006DB8}"/>
    <cellStyle name="Input 3 4 2 3" xfId="3682" xr:uid="{BBD1D1EA-5D9C-49FC-A8F8-718670AAD8D8}"/>
    <cellStyle name="Input 3 4 2 3 2" xfId="4969" xr:uid="{EC1A299F-5C63-4AE2-A6F6-F153DECD3960}"/>
    <cellStyle name="Input 3 4 2 4" xfId="2824" xr:uid="{371114BE-1562-4633-B660-2D2828881D66}"/>
    <cellStyle name="Input 3 4 2 5" xfId="4111" xr:uid="{02B68FD3-34D9-4170-B100-2537C59B02C4}"/>
    <cellStyle name="Input 3 4 3" xfId="2189" xr:uid="{C4448087-1E93-49EE-A026-EDC8E1FB45D0}"/>
    <cellStyle name="Input 3 4 3 2" xfId="3656" xr:uid="{B6E3DFBA-E268-41C1-B1E0-D8957A2CC87B}"/>
    <cellStyle name="Input 3 4 3 2 2" xfId="4943" xr:uid="{9C3BEB37-1E0C-4524-AB24-99EAFF974D6E}"/>
    <cellStyle name="Input 3 4 3 3" xfId="2798" xr:uid="{7677B247-7474-477B-937F-13EF7921504F}"/>
    <cellStyle name="Input 3 4 3 4" xfId="4085" xr:uid="{54393B96-4409-4F88-B596-3C7F529EA786}"/>
    <cellStyle name="Input 3 4 4" xfId="1946" xr:uid="{29AAACA3-B53D-44F0-BC1E-60F7B4E70533}"/>
    <cellStyle name="Input 3 4 4 2" xfId="3501" xr:uid="{D225B83A-348D-4B77-8C40-E42AB271D407}"/>
    <cellStyle name="Input 3 4 4 2 2" xfId="4788" xr:uid="{55163F23-404E-4E1A-9FB3-C8DB52B14FBC}"/>
    <cellStyle name="Input 3 4 4 3" xfId="3202" xr:uid="{662EB68D-7ABC-408F-A39E-942CB7998D61}"/>
    <cellStyle name="Input 3 4 4 4" xfId="4489" xr:uid="{464739E5-A361-4B57-AC05-3089FAB9B6D8}"/>
    <cellStyle name="Input 3 4 5" xfId="3050" xr:uid="{9D274243-E6F3-4452-8184-6ABFDB846FB2}"/>
    <cellStyle name="Input 3 4 5 2" xfId="4337" xr:uid="{CCAE1CF6-D115-4271-90F1-DAD321505A19}"/>
    <cellStyle name="Input 3 4 6" xfId="2555" xr:uid="{8E001B5D-A574-4186-BB34-AEE1A511D0E6}"/>
    <cellStyle name="Input 3 4 7" xfId="3842" xr:uid="{25BB375B-3302-4C39-983A-B7299790D88B}"/>
    <cellStyle name="Input 3 5" xfId="1375" xr:uid="{60CBB135-B1F8-43EE-9643-34B32C1B76B0}"/>
    <cellStyle name="Input 3 5 2" xfId="2212" xr:uid="{FB23A2CE-D4C8-4FDA-88D9-9AF5A50802F2}"/>
    <cellStyle name="Input 3 5 2 2" xfId="3400" xr:uid="{030C81B6-E638-4301-9C60-79CC2DD6C22C}"/>
    <cellStyle name="Input 3 5 2 2 2" xfId="4687" xr:uid="{19344208-7E36-4BEA-989B-3E2AC8E91AA0}"/>
    <cellStyle name="Input 3 5 2 3" xfId="3679" xr:uid="{2A2A3A38-FF07-43DD-9388-D9C2EBD5BCAE}"/>
    <cellStyle name="Input 3 5 2 3 2" xfId="4966" xr:uid="{EC40F59E-83C1-48CE-9BD6-C1BD2F785004}"/>
    <cellStyle name="Input 3 5 2 4" xfId="2821" xr:uid="{3A2D90E0-D9B1-4E19-AFC5-7E3A7A547D46}"/>
    <cellStyle name="Input 3 5 2 5" xfId="4108" xr:uid="{8951152A-999F-4AD7-A203-2847D8EA4553}"/>
    <cellStyle name="Input 3 5 3" xfId="2270" xr:uid="{9BCDF40B-7EF4-4777-8856-A63F3250B0A2}"/>
    <cellStyle name="Input 3 5 3 2" xfId="3737" xr:uid="{C0E19FC0-F9FF-482C-832F-8B28C78555C0}"/>
    <cellStyle name="Input 3 5 3 2 2" xfId="5024" xr:uid="{8CB47E6D-7787-44B1-B85B-120B9E9F638D}"/>
    <cellStyle name="Input 3 5 3 3" xfId="2879" xr:uid="{38B5EF61-B010-4BC3-BBCD-AA5D8D2B662F}"/>
    <cellStyle name="Input 3 5 3 4" xfId="4166" xr:uid="{A1450050-3369-4CF7-BBF1-B9CDD5F9A364}"/>
    <cellStyle name="Input 3 5 4" xfId="1943" xr:uid="{2BC72FC1-4ED7-4BCD-820D-5176F2231D1A}"/>
    <cellStyle name="Input 3 5 4 2" xfId="3498" xr:uid="{292515BF-34BF-4038-AEFD-E657B0D5371E}"/>
    <cellStyle name="Input 3 5 4 2 2" xfId="4785" xr:uid="{6C67913B-C350-4EB9-9E99-B244422AA05E}"/>
    <cellStyle name="Input 3 5 4 3" xfId="3199" xr:uid="{2371F872-2570-4B52-AD15-298A974FAABF}"/>
    <cellStyle name="Input 3 5 4 4" xfId="4486" xr:uid="{12F55E9B-6737-4B19-BC8A-194F47EA3CB6}"/>
    <cellStyle name="Input 3 5 5" xfId="3053" xr:uid="{94ED53BD-ED1E-4FE2-B26E-B2583366198E}"/>
    <cellStyle name="Input 3 5 5 2" xfId="4340" xr:uid="{76116CC9-8C37-4005-A5FD-396280053010}"/>
    <cellStyle name="Input 3 5 6" xfId="2552" xr:uid="{4044455B-4DBB-43DA-9418-09C118B313C9}"/>
    <cellStyle name="Input 3 5 7" xfId="3839" xr:uid="{8EFB6660-3760-4141-B010-7019F8C52C8B}"/>
    <cellStyle name="Input 3 6" xfId="2138" xr:uid="{2C5864B0-1968-4392-8510-94B5924B51F6}"/>
    <cellStyle name="Input 3 6 2" xfId="3383" xr:uid="{F363152A-7BC4-4793-9845-EE0DA20297E2}"/>
    <cellStyle name="Input 3 6 2 2" xfId="4670" xr:uid="{8B0F14BB-C764-4DA2-AD99-0A486273E14B}"/>
    <cellStyle name="Input 3 6 3" xfId="3605" xr:uid="{B2A9DAAE-A406-41AF-933E-8AC6498252AF}"/>
    <cellStyle name="Input 3 6 3 2" xfId="4892" xr:uid="{514C6CAF-B4A8-4E6F-B4EA-67798FC8A982}"/>
    <cellStyle name="Input 3 6 4" xfId="2747" xr:uid="{6B3EC9C4-519B-40DC-835B-14965380E1C6}"/>
    <cellStyle name="Input 3 6 5" xfId="4034" xr:uid="{84940317-8A84-4A61-A972-8A9576052817}"/>
    <cellStyle name="Input 3 7" xfId="2298" xr:uid="{8B360F5A-1123-4D99-ACE0-576E6145F257}"/>
    <cellStyle name="Input 3 7 2" xfId="3765" xr:uid="{93E8843B-908C-4943-A258-BE25F8979295}"/>
    <cellStyle name="Input 3 7 2 2" xfId="5052" xr:uid="{6C0264E4-E1F6-40BC-B470-BACB5D01005D}"/>
    <cellStyle name="Input 3 7 3" xfId="2907" xr:uid="{15C3DF9C-1C02-4A6C-85E6-F1B0CA752829}"/>
    <cellStyle name="Input 3 7 4" xfId="4194" xr:uid="{EB0B2BFF-EF43-4451-B576-58BC03E543AB}"/>
    <cellStyle name="Input 3 8" xfId="1925" xr:uid="{A12E213F-EDE6-4D4E-A1BE-2B625191E91D}"/>
    <cellStyle name="Input 3 8 2" xfId="2970" xr:uid="{C21AE550-737E-4D1E-812C-7162A42446C6}"/>
    <cellStyle name="Input 3 8 2 2" xfId="4257" xr:uid="{8963A09B-A0D3-4E20-9C28-D96345805E4F}"/>
    <cellStyle name="Input 3 8 3" xfId="3182" xr:uid="{4ACFE82C-4EC9-4975-BF61-22C9509656CF}"/>
    <cellStyle name="Input 3 8 4" xfId="4469" xr:uid="{7107B31A-24E7-41D4-BA5B-0AA03A879FDE}"/>
    <cellStyle name="Input 3 9" xfId="3087" xr:uid="{E70A1E68-9C8F-4E57-BFA2-F321061F4DE6}"/>
    <cellStyle name="Input 3 9 2" xfId="4374" xr:uid="{A3B4DE97-37B8-40DF-8292-383CBA3D48A6}"/>
    <cellStyle name="Input 4" xfId="1379" xr:uid="{459C48C6-AB31-484F-B080-1DEE8B33B6C7}"/>
    <cellStyle name="Input 4 2" xfId="2216" xr:uid="{46F9E1F5-99B1-40A1-897C-001C6A518AC8}"/>
    <cellStyle name="Input 4 2 2" xfId="3404" xr:uid="{6A7743AB-4C2A-4B06-BBDD-E12935E3C690}"/>
    <cellStyle name="Input 4 2 2 2" xfId="4691" xr:uid="{93327BA3-1A55-49D9-8C2E-4E714F4EB3A6}"/>
    <cellStyle name="Input 4 2 3" xfId="3683" xr:uid="{C82A319E-D950-4A99-9371-29AB381564BD}"/>
    <cellStyle name="Input 4 2 3 2" xfId="4970" xr:uid="{D95B9662-0761-4D02-8786-B19D8E2C6A76}"/>
    <cellStyle name="Input 4 2 4" xfId="2825" xr:uid="{EA30CF0D-39F9-4A49-B1C3-0A19A4C3C831}"/>
    <cellStyle name="Input 4 2 5" xfId="4112" xr:uid="{2D8901DC-C0C9-47F8-8829-E0D577DC9B0C}"/>
    <cellStyle name="Input 4 3" xfId="2188" xr:uid="{74D73D8C-D30C-4B5E-A5E5-BCC095454AE4}"/>
    <cellStyle name="Input 4 3 2" xfId="3655" xr:uid="{D4E17528-0AC9-4310-9E01-BA5D235865C2}"/>
    <cellStyle name="Input 4 3 2 2" xfId="4942" xr:uid="{512FC2FE-FA58-48C3-AD55-DFC0DABD566D}"/>
    <cellStyle name="Input 4 3 3" xfId="2797" xr:uid="{33E7F7D1-9F07-48E6-ADDA-F9144956A6EE}"/>
    <cellStyle name="Input 4 3 4" xfId="4084" xr:uid="{4AC80924-BBBE-4EFF-82E0-0867865B2DE4}"/>
    <cellStyle name="Input 4 4" xfId="1947" xr:uid="{32E09298-E922-4FDD-96D8-1DCB9FEF4C0A}"/>
    <cellStyle name="Input 4 4 2" xfId="3502" xr:uid="{01D8E41D-06F5-42A0-A8E2-8D8628DE31B5}"/>
    <cellStyle name="Input 4 4 2 2" xfId="4789" xr:uid="{4A769F60-6BBC-4EEB-AA91-25D1A1551B24}"/>
    <cellStyle name="Input 4 4 3" xfId="3203" xr:uid="{BA43EE00-F31D-41E0-B630-E9C3B5D8F806}"/>
    <cellStyle name="Input 4 4 4" xfId="4490" xr:uid="{A8BAB9E0-6B8D-4257-8EDB-EC8D55BA3B69}"/>
    <cellStyle name="Input 4 5" xfId="3049" xr:uid="{C416E8B6-0A2A-4DFB-BEB5-8DE8FB5EFAE8}"/>
    <cellStyle name="Input 4 5 2" xfId="4336" xr:uid="{21732CCC-1830-4A29-A3D7-7F82BE2D3165}"/>
    <cellStyle name="Input 4 6" xfId="2556" xr:uid="{CEE21D90-A39E-4419-A66E-E1474C92FB3C}"/>
    <cellStyle name="Input 4 7" xfId="3843" xr:uid="{2BCCFF98-E634-4C54-B090-48D53EB29596}"/>
    <cellStyle name="Input 5" xfId="1798" xr:uid="{1729403D-CB75-44DF-9B08-0BB7B1111338}"/>
    <cellStyle name="Input 5 2" xfId="2289" xr:uid="{633B032D-5F68-433A-90EB-6456E0F6DCBF}"/>
    <cellStyle name="Input 5 2 2" xfId="3459" xr:uid="{FDE9E27C-6777-4B08-AA9C-78E202E44651}"/>
    <cellStyle name="Input 5 2 2 2" xfId="4746" xr:uid="{7187FB6F-9530-47ED-BEF9-5EEE57287429}"/>
    <cellStyle name="Input 5 2 3" xfId="3756" xr:uid="{2D87AFC2-26DB-4D71-9A33-92F99922CEBB}"/>
    <cellStyle name="Input 5 2 3 2" xfId="5043" xr:uid="{3D9663E3-B4A3-4D55-B285-F5D0BD3116AD}"/>
    <cellStyle name="Input 5 2 4" xfId="2898" xr:uid="{D6BBB66F-DFA2-48FD-AF01-9E1A96C4C061}"/>
    <cellStyle name="Input 5 2 5" xfId="4185" xr:uid="{F04E2595-D6A0-4484-BF7A-286AE9068678}"/>
    <cellStyle name="Input 5 3" xfId="2136" xr:uid="{24F25C86-28D4-40E4-8F4F-C17353D8237C}"/>
    <cellStyle name="Input 5 3 2" xfId="3603" xr:uid="{36D442F5-120A-4D62-816B-1500D14255D2}"/>
    <cellStyle name="Input 5 3 2 2" xfId="4890" xr:uid="{96726E10-0828-447D-925A-D55037EA8E34}"/>
    <cellStyle name="Input 5 3 3" xfId="2745" xr:uid="{83D55C8B-5363-437D-8936-FC9F13B34340}"/>
    <cellStyle name="Input 5 3 4" xfId="4032" xr:uid="{CBE1F42E-D679-4251-AC6B-031A0ED89C25}"/>
    <cellStyle name="Input 5 4" xfId="2025" xr:uid="{DC2E770B-0BCD-48BC-AE4A-ACB0A5FBE7A4}"/>
    <cellStyle name="Input 5 4 2" xfId="3557" xr:uid="{D154D634-88A2-479E-811C-2A3BD417C8EE}"/>
    <cellStyle name="Input 5 4 2 2" xfId="4844" xr:uid="{C094E6A1-89B7-425B-A5D1-A936E784349C}"/>
    <cellStyle name="Input 5 4 3" xfId="3281" xr:uid="{3E4F831C-F831-4D52-8206-544609840783}"/>
    <cellStyle name="Input 5 4 4" xfId="4568" xr:uid="{45FC6F09-AC10-40B0-AF61-40A971B96DD4}"/>
    <cellStyle name="Input 5 5" xfId="2957" xr:uid="{101279FC-ED25-4CB8-B209-2C39C3CF502D}"/>
    <cellStyle name="Input 5 5 2" xfId="4244" xr:uid="{867983BA-7E00-44B7-B7B1-73B3742C47BB}"/>
    <cellStyle name="Input 5 6" xfId="2634" xr:uid="{9B1B7B26-C3D2-41FA-8D43-C0DDC2C37F22}"/>
    <cellStyle name="Input 5 7" xfId="3921" xr:uid="{BB75E777-100C-4F94-8D9F-D6281D4BE932}"/>
    <cellStyle name="Input 6" xfId="1803" xr:uid="{5874D93D-BA0D-4FC4-9493-56A1A58B43FD}"/>
    <cellStyle name="Input 6 2" xfId="2291" xr:uid="{7A3D1A78-BBFF-4C05-AB32-3CEAEE50AD35}"/>
    <cellStyle name="Input 6 2 2" xfId="3461" xr:uid="{7182B7D7-1E19-475D-83C8-6997658DF40B}"/>
    <cellStyle name="Input 6 2 2 2" xfId="4748" xr:uid="{6BDFB97B-D4D6-41D5-8DF2-27C17E146B99}"/>
    <cellStyle name="Input 6 2 3" xfId="3758" xr:uid="{BA2F8172-332D-44CB-912B-247CE6E9AE61}"/>
    <cellStyle name="Input 6 2 3 2" xfId="5045" xr:uid="{6AD639A8-8945-421D-B204-7FCF1E7031DA}"/>
    <cellStyle name="Input 6 2 4" xfId="2900" xr:uid="{15129ADC-8C42-4E1E-B3E8-0CE3D718EA17}"/>
    <cellStyle name="Input 6 2 5" xfId="4187" xr:uid="{8F679A4F-5B59-44D2-A102-E00B3CFECBAC}"/>
    <cellStyle name="Input 6 3" xfId="2330" xr:uid="{F4163F25-14D2-4A6D-B1F9-C4FCF78BA042}"/>
    <cellStyle name="Input 6 3 2" xfId="3797" xr:uid="{E4113C91-149F-42B4-BD8B-95D47D0F5C2F}"/>
    <cellStyle name="Input 6 3 2 2" xfId="5084" xr:uid="{04B58C3B-37DC-48FC-8FDF-B5B9822F05F8}"/>
    <cellStyle name="Input 6 3 3" xfId="2939" xr:uid="{1F5D7724-BF32-44A9-9869-FB7056A6A1D2}"/>
    <cellStyle name="Input 6 3 4" xfId="4226" xr:uid="{8EB224B8-0D26-4D48-8997-8E3756A296E4}"/>
    <cellStyle name="Input 6 4" xfId="2027" xr:uid="{6BC42CE6-B3F2-4B62-822C-46383896A13E}"/>
    <cellStyle name="Input 6 4 2" xfId="3559" xr:uid="{04D83644-671F-477C-9109-2881FC17162A}"/>
    <cellStyle name="Input 6 4 2 2" xfId="4846" xr:uid="{FD82E720-17DA-4216-9857-9C3F8A422884}"/>
    <cellStyle name="Input 6 4 3" xfId="3283" xr:uid="{CCCCA2BA-6776-48A4-9E76-580BB9D38A7A}"/>
    <cellStyle name="Input 6 4 4" xfId="4570" xr:uid="{43674713-8C28-4A17-8D49-3BF0B9848D9D}"/>
    <cellStyle name="Input 6 5" xfId="2999" xr:uid="{5B7F1CE6-75A9-423B-9895-D0F0B299DCF2}"/>
    <cellStyle name="Input 6 5 2" xfId="4286" xr:uid="{1A3C5C95-D342-4487-93BE-636EEBDD50C6}"/>
    <cellStyle name="Input 6 6" xfId="2636" xr:uid="{B87268E2-5F6F-4488-B04C-45854E0B6D65}"/>
    <cellStyle name="Input 6 7" xfId="3923" xr:uid="{BE7E0365-F0D4-4D79-9334-D6C8193CFDB1}"/>
    <cellStyle name="Input 7" xfId="1808" xr:uid="{55D275C2-F60B-4F19-AE35-EEFE05571827}"/>
    <cellStyle name="Input 7 2" xfId="2292" xr:uid="{29C28DB9-50E5-41DC-8963-AC9781A89A44}"/>
    <cellStyle name="Input 7 2 2" xfId="3462" xr:uid="{0D65FBFA-B19D-4F01-9F4D-A15CED4651CD}"/>
    <cellStyle name="Input 7 2 2 2" xfId="4749" xr:uid="{4205AFD7-C9CD-4A61-BCD3-C47F4B0BD736}"/>
    <cellStyle name="Input 7 2 3" xfId="3759" xr:uid="{0A96E2EE-1C8C-4155-B07D-0D11CBCC0991}"/>
    <cellStyle name="Input 7 2 3 2" xfId="5046" xr:uid="{EDD5FD3C-F908-4666-91C5-FD04F67903F2}"/>
    <cellStyle name="Input 7 2 4" xfId="2901" xr:uid="{B880564E-E990-47E5-A71D-A84F37D2527E}"/>
    <cellStyle name="Input 7 2 5" xfId="4188" xr:uid="{6BA9B754-D4D1-4AEE-95D4-687DD084A567}"/>
    <cellStyle name="Input 7 3" xfId="2334" xr:uid="{93EDAD70-C170-44AE-A2C0-AA89392A378C}"/>
    <cellStyle name="Input 7 3 2" xfId="3801" xr:uid="{3EAAF8E0-666A-422C-9DCB-81882FFB6C17}"/>
    <cellStyle name="Input 7 3 2 2" xfId="5088" xr:uid="{0A62153D-B629-4822-A421-42C8DAEC8BD5}"/>
    <cellStyle name="Input 7 3 3" xfId="2943" xr:uid="{F9C27796-9ABF-4299-8542-B87BD8C1CD72}"/>
    <cellStyle name="Input 7 3 4" xfId="4230" xr:uid="{83AAD065-CADB-47BD-B333-2E57FB6AB7CC}"/>
    <cellStyle name="Input 7 4" xfId="2030" xr:uid="{F93091DC-6087-41A6-A5B0-3F798F76F419}"/>
    <cellStyle name="Input 7 4 2" xfId="3560" xr:uid="{704ED886-1047-490D-96EA-7EF690A3328A}"/>
    <cellStyle name="Input 7 4 2 2" xfId="4847" xr:uid="{49BDA1FC-8099-43F0-9C14-D78FECA2905B}"/>
    <cellStyle name="Input 7 4 3" xfId="3286" xr:uid="{C62C1353-A8C7-4136-9B53-A974C43F2244}"/>
    <cellStyle name="Input 7 4 4" xfId="4573" xr:uid="{C598A929-C442-4558-BF95-C617B187DC57}"/>
    <cellStyle name="Input 7 5" xfId="2998" xr:uid="{8E330DA5-5B23-49AA-A28B-7AD6AAE2A7B3}"/>
    <cellStyle name="Input 7 5 2" xfId="4285" xr:uid="{F57D1A99-F164-42DE-A47C-15C7465AA03A}"/>
    <cellStyle name="Input 7 6" xfId="2639" xr:uid="{436CAA86-4C14-49FB-BC20-F16093545423}"/>
    <cellStyle name="Input 7 7" xfId="3926" xr:uid="{6F6F8BDC-CDA7-41BA-B28D-D9444A7E738E}"/>
    <cellStyle name="Input 8" xfId="1828" xr:uid="{0DF64EE6-2DFA-4D70-9542-66803F38B7C0}"/>
    <cellStyle name="Input 8 2" xfId="2294" xr:uid="{E4FFC70C-69D0-4DCB-83B8-B1EE39F32532}"/>
    <cellStyle name="Input 8 2 2" xfId="3463" xr:uid="{B985C670-0ED1-451A-BF6B-9E5A2652B12E}"/>
    <cellStyle name="Input 8 2 2 2" xfId="4750" xr:uid="{00D673CC-4158-4FC1-8E8F-B4F203262531}"/>
    <cellStyle name="Input 8 2 3" xfId="3761" xr:uid="{B279E93A-EEA6-4C26-BEF1-8AE700601B3B}"/>
    <cellStyle name="Input 8 2 3 2" xfId="5048" xr:uid="{64DD7EF8-B181-4389-AB77-1131A593F325}"/>
    <cellStyle name="Input 8 2 4" xfId="2903" xr:uid="{F6445E90-1997-4F68-96A9-FD1FCDF374F4}"/>
    <cellStyle name="Input 8 2 5" xfId="4190" xr:uid="{66CF3139-D8AE-4858-A6AA-BC49BDE7F573}"/>
    <cellStyle name="Input 8 3" xfId="2135" xr:uid="{F82B7454-E4F2-4E30-84B5-F76AF1D18E5E}"/>
    <cellStyle name="Input 8 3 2" xfId="3602" xr:uid="{27ECCA3E-AE1D-44B4-B47B-F57D4BB075F3}"/>
    <cellStyle name="Input 8 3 2 2" xfId="4889" xr:uid="{BF0589B5-6187-49C8-B9CD-3EF7601D63F2}"/>
    <cellStyle name="Input 8 3 3" xfId="2744" xr:uid="{0EF2BBD6-A887-4A51-A808-603586F63C93}"/>
    <cellStyle name="Input 8 3 4" xfId="4031" xr:uid="{07380633-F3F9-403E-B97C-2E4BA9E197F0}"/>
    <cellStyle name="Input 8 4" xfId="2050" xr:uid="{43D33678-0547-4B2C-9CEA-A1609376EC1A}"/>
    <cellStyle name="Input 8 4 2" xfId="3561" xr:uid="{E784CC81-E4A7-48D1-9289-21099DFD0334}"/>
    <cellStyle name="Input 8 4 2 2" xfId="4848" xr:uid="{37E5F1F9-9437-4CF5-8572-3F7F9B2C7B9E}"/>
    <cellStyle name="Input 8 4 3" xfId="3306" xr:uid="{52102777-722F-4190-949B-988BC5DDB95B}"/>
    <cellStyle name="Input 8 4 4" xfId="4593" xr:uid="{7F2838A3-2B8D-48DA-94DA-260C6F907B47}"/>
    <cellStyle name="Input 8 5" xfId="2997" xr:uid="{8DD41497-0C74-402C-82EE-2BA6A183F543}"/>
    <cellStyle name="Input 8 5 2" xfId="4284" xr:uid="{E72F3200-C8DD-4A59-A1D4-56B3E17B40CD}"/>
    <cellStyle name="Input 8 6" xfId="2659" xr:uid="{5AF7EFE3-01C3-4E75-BAEF-404F1C4B512F}"/>
    <cellStyle name="Input 8 7" xfId="3946" xr:uid="{56154E7E-EB2F-4F38-A898-2DBF7A56CAE7}"/>
    <cellStyle name="Input 9" xfId="1833" xr:uid="{73E3A562-978A-4786-BFF7-87CF8BA237A8}"/>
    <cellStyle name="Input 9 2" xfId="2295" xr:uid="{938DE20C-566F-4DCD-8135-8538D510FE4C}"/>
    <cellStyle name="Input 9 2 2" xfId="3464" xr:uid="{7120DBE8-E836-442E-A8FD-E5A2C30C5E69}"/>
    <cellStyle name="Input 9 2 2 2" xfId="4751" xr:uid="{4E862FCB-7E3C-4AE8-B0A2-E47E5F113C26}"/>
    <cellStyle name="Input 9 2 3" xfId="3762" xr:uid="{7DEEB887-B2C5-4E4C-96FB-195C74D0EFD7}"/>
    <cellStyle name="Input 9 2 3 2" xfId="5049" xr:uid="{F0EFA1B1-D4DA-40D0-B0F7-2A864B1FD17A}"/>
    <cellStyle name="Input 9 2 4" xfId="2904" xr:uid="{281C8EF3-7D97-4FEF-AA76-D1CFD0591D71}"/>
    <cellStyle name="Input 9 2 5" xfId="4191" xr:uid="{737B9CE1-1A47-469A-8136-DCF9066C59E1}"/>
    <cellStyle name="Input 9 3" xfId="2161" xr:uid="{D11CF3F2-791A-4363-BAF1-D968D9D6923F}"/>
    <cellStyle name="Input 9 3 2" xfId="3628" xr:uid="{8CCC6BF0-AD32-4C81-83ED-B7436DF545A5}"/>
    <cellStyle name="Input 9 3 2 2" xfId="4915" xr:uid="{257ECED6-40C9-4CCC-8F5F-F9ACEAEFB03C}"/>
    <cellStyle name="Input 9 3 3" xfId="2770" xr:uid="{3A83BE93-EA3C-477A-83DE-D1666DBC9F8B}"/>
    <cellStyle name="Input 9 3 4" xfId="4057" xr:uid="{747C051D-CE16-4D13-AFDA-2DA801A7E805}"/>
    <cellStyle name="Input 9 4" xfId="2051" xr:uid="{BF90D756-1052-4D52-AA62-D1D75A87A8FA}"/>
    <cellStyle name="Input 9 4 2" xfId="3562" xr:uid="{FB83B206-232C-4A9D-9DAF-274C319303A6}"/>
    <cellStyle name="Input 9 4 2 2" xfId="4849" xr:uid="{D53CDFF0-C952-4FEE-9A4F-C6C4D83F3ACF}"/>
    <cellStyle name="Input 9 4 3" xfId="3307" xr:uid="{48F0A64C-9202-431C-9F6A-1E084292795D}"/>
    <cellStyle name="Input 9 4 4" xfId="4594" xr:uid="{C68FD7CD-753E-41B5-A4AD-268844550F97}"/>
    <cellStyle name="Input 9 5" xfId="2996" xr:uid="{73AEA56F-B8C4-41E8-AB54-688AD83438D9}"/>
    <cellStyle name="Input 9 5 2" xfId="4283" xr:uid="{9B82DB1B-B23D-48B6-B37F-FBA99EB84652}"/>
    <cellStyle name="Input 9 6" xfId="2660" xr:uid="{E7C9C9A3-7839-4B88-A899-E32F8846DAB7}"/>
    <cellStyle name="Input 9 7" xfId="3947" xr:uid="{9ED2D389-1E2A-45B5-9469-F998DC297FA1}"/>
    <cellStyle name="Linked Cell 2" xfId="155" xr:uid="{DC5FFD9A-E4AC-43DA-8132-4F242F4247DE}"/>
    <cellStyle name="Linked Cell 2 2" xfId="156" xr:uid="{21182574-9006-4B73-9828-0EBB58475B7A}"/>
    <cellStyle name="Linked Cell 2 2 2" xfId="1380" xr:uid="{D2FE4ACC-4A24-44AC-A18A-FFF39BC374E7}"/>
    <cellStyle name="Linked Cell 2 3" xfId="1381" xr:uid="{AECDA94C-EFDB-4782-A602-D2B86800BD52}"/>
    <cellStyle name="Linked Cell 2 4" xfId="1382" xr:uid="{B3FC5D71-126D-44A8-84BD-4DEE6D8F0962}"/>
    <cellStyle name="Linked Cell 2 5" xfId="1383" xr:uid="{46CAD561-E549-4AC7-8B42-A4A250BF0546}"/>
    <cellStyle name="Linked Cell 3" xfId="207" xr:uid="{69A6C5F2-B153-41D2-8E0C-57B80D3D5475}"/>
    <cellStyle name="Linked Cell 3 2" xfId="1385" xr:uid="{7C3331A2-F79F-487D-8897-D8319947BE54}"/>
    <cellStyle name="Linked Cell 3 3" xfId="1386" xr:uid="{7B1EDA6C-F42D-444A-9485-1CE561E473B0}"/>
    <cellStyle name="Linked Cell 3 4" xfId="1387" xr:uid="{037E721E-4E6D-4FC4-9B81-5D54652CA1DC}"/>
    <cellStyle name="Linked Cell 3 5" xfId="1384" xr:uid="{14F9BFE3-71B9-4545-B2E1-D3C3B314C080}"/>
    <cellStyle name="Linked Cell 4" xfId="1388" xr:uid="{146E8327-C768-47A6-BB28-381C852E5ACD}"/>
    <cellStyle name="Model" xfId="30" xr:uid="{00000000-0005-0000-0000-00001D000000}"/>
    <cellStyle name="Neutral 2" xfId="157" xr:uid="{DB2A7227-4CC3-478D-AD70-0559C681150D}"/>
    <cellStyle name="Neutral 2 2" xfId="158" xr:uid="{A63C459D-4E4D-4773-BFC1-C0E312857106}"/>
    <cellStyle name="Neutral 2 2 2" xfId="1389" xr:uid="{ADA051D4-962A-4A64-9347-87FEB9AA9F3D}"/>
    <cellStyle name="Neutral 2 3" xfId="1390" xr:uid="{C28BA7E3-D7D6-4738-B16C-FE382788DA32}"/>
    <cellStyle name="Neutral 2 4" xfId="1391" xr:uid="{C18579EB-259F-45F3-95B4-8FABAD657649}"/>
    <cellStyle name="Neutral 2 5" xfId="1392" xr:uid="{8B5BE2DB-AD30-4353-ABFB-A87B6B351C35}"/>
    <cellStyle name="Neutral 3" xfId="208" xr:uid="{66CA8175-3797-4A63-A11E-54CB0C194717}"/>
    <cellStyle name="Neutral 3 2" xfId="1394" xr:uid="{1956A018-9262-4ECE-8551-E429A5162B24}"/>
    <cellStyle name="Neutral 3 3" xfId="1395" xr:uid="{04107927-5A2C-42E8-9FF6-DEC12F4C0063}"/>
    <cellStyle name="Neutral 3 4" xfId="1396" xr:uid="{D43AB4C0-33C0-4005-942D-B68C91BFD78B}"/>
    <cellStyle name="Neutral 3 5" xfId="1393" xr:uid="{8975CA37-C0A9-4EC1-B190-720ED606A166}"/>
    <cellStyle name="Neutral 4" xfId="1397" xr:uid="{C2118CD6-A37F-4C9C-922C-FF359684E126}"/>
    <cellStyle name="Normal" xfId="0" builtinId="0"/>
    <cellStyle name="Normal - Style1" xfId="31" xr:uid="{00000000-0005-0000-0000-00001F000000}"/>
    <cellStyle name="Normal - Style1 2" xfId="1398" xr:uid="{CA8D2218-6BCF-40C0-A8AD-0822451E27F4}"/>
    <cellStyle name="Normal 10" xfId="1399" xr:uid="{3B94331D-AE70-4108-A6DA-A1F88350763B}"/>
    <cellStyle name="Normal 10 10" xfId="1948" xr:uid="{73AE68E1-5E66-45B3-9642-E7017894B5B4}"/>
    <cellStyle name="Normal 10 10 2" xfId="2427" xr:uid="{BA04A239-0F49-4A77-8F1B-D94410A45F7F}"/>
    <cellStyle name="Normal 10 10 3" xfId="3204" xr:uid="{DF75D9BA-99C4-4AD2-98B8-1D7C90469668}"/>
    <cellStyle name="Normal 10 10 4" xfId="4491" xr:uid="{5E8133E0-2BEB-4376-B112-00C791B4EAFD}"/>
    <cellStyle name="Normal 10 11" xfId="2337" xr:uid="{B583843E-AB28-48A3-9F48-F16E30E9AD96}"/>
    <cellStyle name="Normal 10 11 2" xfId="3067" xr:uid="{CD3F47B8-C35A-4E8D-82F1-687760507E80}"/>
    <cellStyle name="Normal 10 11 3" xfId="4354" xr:uid="{99FBCA4B-2ACF-48A3-A7AD-8B55B30D9167}"/>
    <cellStyle name="Normal 10 12" xfId="2557" xr:uid="{38BC4F43-FDD4-46CC-BB9B-47C8CE9AAE98}"/>
    <cellStyle name="Normal 10 13" xfId="3844" xr:uid="{3912E026-84E1-458E-903C-E99105DBB729}"/>
    <cellStyle name="Normal 10 2" xfId="1400" xr:uid="{DADC8A3F-53B6-4DB2-810F-E4F0333A3FB7}"/>
    <cellStyle name="Normal 10 3" xfId="1401" xr:uid="{9C60C08C-7868-40A6-8808-F661651F80EC}"/>
    <cellStyle name="Normal 10 4" xfId="1402" xr:uid="{DA00AA24-51A9-4341-B407-FEE0FC604E82}"/>
    <cellStyle name="Normal 10 5" xfId="1403" xr:uid="{18DF942F-1AD4-46C4-B6E2-0C93F80C6318}"/>
    <cellStyle name="Normal 10 6" xfId="1404" xr:uid="{4BA5093F-3260-4612-A1F4-64852FE81337}"/>
    <cellStyle name="Normal 10 7" xfId="1811" xr:uid="{CC972881-EE7B-4083-995E-B7FFD0E19655}"/>
    <cellStyle name="Normal 10 7 2" xfId="2033" xr:uid="{978AB985-5D43-42BB-B9EC-D6548E4FAD8E}"/>
    <cellStyle name="Normal 10 7 2 2" xfId="2454" xr:uid="{2B444D1F-E40F-47CF-823B-FF4AAA151FC6}"/>
    <cellStyle name="Normal 10 7 2 3" xfId="3289" xr:uid="{AEF63A94-E0EB-4181-99CB-7C01AA99ACBD}"/>
    <cellStyle name="Normal 10 7 2 4" xfId="4576" xr:uid="{6A2F8020-68D9-49D9-8C0B-77DA5721958A}"/>
    <cellStyle name="Normal 10 7 3" xfId="2364" xr:uid="{161327D0-0897-4CBD-8591-282ABCFB44A9}"/>
    <cellStyle name="Normal 10 7 3 2" xfId="3108" xr:uid="{D9B9069F-45D1-41D0-82C3-23ED11C0E52F}"/>
    <cellStyle name="Normal 10 7 3 3" xfId="4395" xr:uid="{3866F120-0251-4E05-9838-24F29400BC26}"/>
    <cellStyle name="Normal 10 7 4" xfId="2642" xr:uid="{109A8A77-ED90-46B1-B8D6-0A8E480AECAC}"/>
    <cellStyle name="Normal 10 7 5" xfId="3929" xr:uid="{70497D36-8F90-436C-9B75-B3BAD9B16FB5}"/>
    <cellStyle name="Normal 10 8" xfId="1839" xr:uid="{50FDE195-E1BF-448E-BD7D-3CDA2B01EC64}"/>
    <cellStyle name="Normal 10 8 2" xfId="2055" xr:uid="{954CCB2D-85F8-46CA-80F4-19A769045D93}"/>
    <cellStyle name="Normal 10 8 2 2" xfId="2473" xr:uid="{9572D81F-A800-4148-87D8-DB4A78559F2C}"/>
    <cellStyle name="Normal 10 8 2 3" xfId="3311" xr:uid="{C5483886-AB27-4A18-A597-F908F4A40A9B}"/>
    <cellStyle name="Normal 10 8 2 4" xfId="4598" xr:uid="{8AAB7749-EA24-4CE0-89CC-A70D1CCFF219}"/>
    <cellStyle name="Normal 10 8 3" xfId="2383" xr:uid="{01EA33D8-B6A4-43C9-A096-8F2603102BEA}"/>
    <cellStyle name="Normal 10 8 3 2" xfId="3127" xr:uid="{A38F4C57-ADE0-4AFE-9B6A-A3A00ED1534E}"/>
    <cellStyle name="Normal 10 8 3 3" xfId="4414" xr:uid="{9E7BF0B7-1B70-4C77-9C47-8B62D7D3441E}"/>
    <cellStyle name="Normal 10 8 4" xfId="2664" xr:uid="{0C6033F7-0C3F-49D9-9BA0-528E16C30DD6}"/>
    <cellStyle name="Normal 10 8 5" xfId="3951" xr:uid="{0AD9E2E4-12F1-45FC-B38D-351C1456687B}"/>
    <cellStyle name="Normal 10 9" xfId="1865" xr:uid="{2D14D041-C0D1-42C2-8179-8E188F764976}"/>
    <cellStyle name="Normal 10 9 2" xfId="2079" xr:uid="{B83013BE-2E81-4807-849E-6959B786CAEB}"/>
    <cellStyle name="Normal 10 9 2 2" xfId="2496" xr:uid="{D4552DC4-C2BE-44CC-96EC-69EBFC946678}"/>
    <cellStyle name="Normal 10 9 2 3" xfId="3335" xr:uid="{B274EBF0-764D-410A-8C6A-76E0E269A695}"/>
    <cellStyle name="Normal 10 9 2 4" xfId="4622" xr:uid="{F1ADA64A-3EF6-47FC-82E3-EEBFB09E7A74}"/>
    <cellStyle name="Normal 10 9 3" xfId="2406" xr:uid="{C3089059-3C8F-44D6-808C-F422785988F9}"/>
    <cellStyle name="Normal 10 9 3 2" xfId="3150" xr:uid="{94C019DD-1F91-46F4-97A3-9C18FEE9809E}"/>
    <cellStyle name="Normal 10 9 3 3" xfId="4437" xr:uid="{12AC9C6F-0142-4E4E-9716-9A534A3EA9DD}"/>
    <cellStyle name="Normal 10 9 4" xfId="2688" xr:uid="{B732A58F-1C43-4467-8E88-1D182F307964}"/>
    <cellStyle name="Normal 10 9 5" xfId="3975" xr:uid="{6E29B90F-F065-4B03-B9FF-163DFD08213F}"/>
    <cellStyle name="Normal 10_Daily production report (agustus 09)" xfId="1405" xr:uid="{92A05D7A-77DB-462A-BD5A-33BD42CF0D51}"/>
    <cellStyle name="Normal 11" xfId="1406" xr:uid="{88BED2EB-DADF-482A-9D07-121672470A73}"/>
    <cellStyle name="Normal 11 10" xfId="2558" xr:uid="{D45C9FA6-91C0-4FCA-91D7-6B43C993BB8F}"/>
    <cellStyle name="Normal 11 11" xfId="3845" xr:uid="{499FB2F8-BD3C-4E31-A7F6-10CDFC72DD93}"/>
    <cellStyle name="Normal 11 2" xfId="1407" xr:uid="{E986E18A-A10F-48EE-9F9C-925AF23A4912}"/>
    <cellStyle name="Normal 11 3" xfId="1408" xr:uid="{F373CD63-7550-410C-BED6-3570CECE5D1F}"/>
    <cellStyle name="Normal 11 4" xfId="1409" xr:uid="{F7FCEFBD-40BB-40A8-A7F1-158246123526}"/>
    <cellStyle name="Normal 11 5" xfId="1812" xr:uid="{7E922459-33CD-4D65-8341-702F76F0676C}"/>
    <cellStyle name="Normal 11 5 2" xfId="2034" xr:uid="{AF902D96-7360-46AE-82CD-AA14718AAF5D}"/>
    <cellStyle name="Normal 11 5 2 2" xfId="2455" xr:uid="{1E892351-059F-4B16-BF31-7FFCA945A78A}"/>
    <cellStyle name="Normal 11 5 2 3" xfId="3290" xr:uid="{C3F25C90-3DAB-4163-A810-3EE26B8EE6B2}"/>
    <cellStyle name="Normal 11 5 2 4" xfId="4577" xr:uid="{6A4BC123-9447-4634-9473-0AEDA65625D8}"/>
    <cellStyle name="Normal 11 5 3" xfId="2365" xr:uid="{475B17AB-D762-4170-A1C8-7F252B708CEA}"/>
    <cellStyle name="Normal 11 5 3 2" xfId="3109" xr:uid="{29EC373D-2A85-4784-B650-B4F4CBDC4310}"/>
    <cellStyle name="Normal 11 5 3 3" xfId="4396" xr:uid="{3E9725E4-4C43-41A1-AD21-C74ADE371AEF}"/>
    <cellStyle name="Normal 11 5 4" xfId="2643" xr:uid="{B4A119C3-D806-4541-8B8C-43897771EDBD}"/>
    <cellStyle name="Normal 11 5 5" xfId="3930" xr:uid="{7ECF0E0E-35EF-46A5-8144-C248EA6674A8}"/>
    <cellStyle name="Normal 11 6" xfId="1840" xr:uid="{A80CFCC9-8E78-44B2-94F4-BDEC49DFC928}"/>
    <cellStyle name="Normal 11 6 2" xfId="2056" xr:uid="{011811EF-E8A9-4CB8-B098-1B381061FAEA}"/>
    <cellStyle name="Normal 11 6 2 2" xfId="2474" xr:uid="{E72F736A-6918-4AFE-BA4D-B0CBCB557BFE}"/>
    <cellStyle name="Normal 11 6 2 3" xfId="3312" xr:uid="{E8571164-0425-45EF-880B-6AD3E9684CEA}"/>
    <cellStyle name="Normal 11 6 2 4" xfId="4599" xr:uid="{A004D0C9-E695-43C6-AC3E-92189C7BA328}"/>
    <cellStyle name="Normal 11 6 3" xfId="2384" xr:uid="{0949BDE9-C23B-416D-A823-7E0B4DFC5C46}"/>
    <cellStyle name="Normal 11 6 3 2" xfId="3128" xr:uid="{4E2C0732-F3B2-43DA-A9D3-A3DDB1EC39EC}"/>
    <cellStyle name="Normal 11 6 3 3" xfId="4415" xr:uid="{2B55CE62-69F1-47A6-9CAD-2E4022C6F30E}"/>
    <cellStyle name="Normal 11 6 4" xfId="2665" xr:uid="{EF16CC57-B7D7-40ED-82C1-9E18F77994D0}"/>
    <cellStyle name="Normal 11 6 5" xfId="3952" xr:uid="{A72D7AB6-D8BE-4985-946C-ADEEA5FD5616}"/>
    <cellStyle name="Normal 11 7" xfId="1866" xr:uid="{D1F71FF0-7EF2-4B8A-A0C5-1317979542E8}"/>
    <cellStyle name="Normal 11 7 2" xfId="2080" xr:uid="{FFEBF17A-03F5-47F7-A4F7-4162502C32CB}"/>
    <cellStyle name="Normal 11 7 2 2" xfId="2497" xr:uid="{815B1868-093D-4B24-B9DF-1ABFB1EADA79}"/>
    <cellStyle name="Normal 11 7 2 3" xfId="3336" xr:uid="{1D8D1A55-7F9F-4AA2-A247-984472E5CAD2}"/>
    <cellStyle name="Normal 11 7 2 4" xfId="4623" xr:uid="{F36F606E-F954-4F47-A60C-CB90E2E36C57}"/>
    <cellStyle name="Normal 11 7 3" xfId="2407" xr:uid="{C90C32EC-C85B-4E94-B479-8152C18CBD8B}"/>
    <cellStyle name="Normal 11 7 3 2" xfId="3151" xr:uid="{5069AF18-3915-4AB6-AA5A-D446028B204D}"/>
    <cellStyle name="Normal 11 7 3 3" xfId="4438" xr:uid="{DF7E434D-B990-4FCF-9D34-FBCC00B950EB}"/>
    <cellStyle name="Normal 11 7 4" xfId="2689" xr:uid="{CC091930-FD5F-4958-A86B-D9668540F728}"/>
    <cellStyle name="Normal 11 7 5" xfId="3976" xr:uid="{78C2EDBC-69F1-4791-B208-7E6A110760AD}"/>
    <cellStyle name="Normal 11 8" xfId="1949" xr:uid="{DF275933-44F1-4694-BE63-ACC6464CD347}"/>
    <cellStyle name="Normal 11 8 2" xfId="2428" xr:uid="{48A82470-1798-495D-8C7B-C99220CB3912}"/>
    <cellStyle name="Normal 11 8 3" xfId="3205" xr:uid="{1DDF0455-1EA7-41B7-8C56-5BC4680060BA}"/>
    <cellStyle name="Normal 11 8 4" xfId="4492" xr:uid="{E4D4E73B-881D-46B3-A79D-105EA701A9D5}"/>
    <cellStyle name="Normal 11 9" xfId="2338" xr:uid="{407E090B-56E9-4F0B-BA55-CE6053756097}"/>
    <cellStyle name="Normal 11 9 2" xfId="3068" xr:uid="{E09EA0BF-7BE7-4818-9150-574F0457421D}"/>
    <cellStyle name="Normal 11 9 3" xfId="4355" xr:uid="{8C2E320D-5385-4051-BFCA-314E70FBF9E4}"/>
    <cellStyle name="Normal 11_Daily production report (agustus 09)" xfId="1410" xr:uid="{5046D429-B28E-4CEB-A692-A033BE36E2F6}"/>
    <cellStyle name="Normal 12" xfId="1411" xr:uid="{D32AED75-BF20-4994-93A2-661AEA1B7970}"/>
    <cellStyle name="Normal 12 2" xfId="1412" xr:uid="{9270E46E-88E1-4A4F-BA64-F1DA2A80B4C3}"/>
    <cellStyle name="Normal 12 3" xfId="1413" xr:uid="{0929613A-FB9F-4AA3-A998-520F2EB96EA9}"/>
    <cellStyle name="Normal 12 4" xfId="1414" xr:uid="{1155636C-6207-4028-8A92-FA2BA9366EB4}"/>
    <cellStyle name="Normal 12 5" xfId="1415" xr:uid="{038072D4-C4FE-4213-846C-1962E874EC9E}"/>
    <cellStyle name="Normal 12 6" xfId="1416" xr:uid="{79808410-1A34-47B2-B34D-6A2C39A970C7}"/>
    <cellStyle name="Normal 12_Daily production report (agustus 09)" xfId="1417" xr:uid="{51CB8952-CC81-401B-909C-CBD3582DAFB1}"/>
    <cellStyle name="Normal 13" xfId="1418" xr:uid="{816A21A9-511B-4EA3-9BB7-075F60529BF1}"/>
    <cellStyle name="Normal 13 10" xfId="3846" xr:uid="{3BE8A0B5-4AD8-4CC4-B14F-3A85EC8A297E}"/>
    <cellStyle name="Normal 13 2" xfId="1419" xr:uid="{DE9A9890-8E03-4661-836A-19562E41B05B}"/>
    <cellStyle name="Normal 13 3" xfId="1420" xr:uid="{6AA29AE6-9DBE-45A4-868B-718531C314A3}"/>
    <cellStyle name="Normal 13 4" xfId="1813" xr:uid="{E8DFC08B-3D36-4F24-8B33-9D41A7658754}"/>
    <cellStyle name="Normal 13 4 2" xfId="2035" xr:uid="{FEDE5DCC-9D57-4EE6-A818-AE7452FDD634}"/>
    <cellStyle name="Normal 13 4 2 2" xfId="2456" xr:uid="{979250F7-442B-40CF-94ED-288CE52336C6}"/>
    <cellStyle name="Normal 13 4 2 3" xfId="3291" xr:uid="{8754C7C8-622B-40D2-98DB-80D2AE909FD3}"/>
    <cellStyle name="Normal 13 4 2 4" xfId="4578" xr:uid="{80DA415E-C561-4B17-B99C-3CC0CE84ADAE}"/>
    <cellStyle name="Normal 13 4 3" xfId="2366" xr:uid="{F07CFB5A-40C4-448A-AC6A-E5BE550719D1}"/>
    <cellStyle name="Normal 13 4 3 2" xfId="3110" xr:uid="{F0C1F7D1-4F23-4B7B-BFF1-512DFEE31FE5}"/>
    <cellStyle name="Normal 13 4 3 3" xfId="4397" xr:uid="{D80D2928-503F-4AB0-B4B3-746E4A145431}"/>
    <cellStyle name="Normal 13 4 4" xfId="2644" xr:uid="{C26D4353-56C1-486C-AFC7-823D3DDA4302}"/>
    <cellStyle name="Normal 13 4 5" xfId="3931" xr:uid="{9DEAB17C-6143-4138-B2EC-AFA712737094}"/>
    <cellStyle name="Normal 13 5" xfId="1841" xr:uid="{DB726D63-29DF-4584-885A-A63AE4B27BE6}"/>
    <cellStyle name="Normal 13 5 2" xfId="2057" xr:uid="{CBF74A63-425F-4387-8DA0-C9BC737B9C64}"/>
    <cellStyle name="Normal 13 5 2 2" xfId="2475" xr:uid="{7CA8C236-BECF-4787-8132-A404EA8A34D8}"/>
    <cellStyle name="Normal 13 5 2 3" xfId="3313" xr:uid="{4D501335-F813-483A-A845-70A9C105A88A}"/>
    <cellStyle name="Normal 13 5 2 4" xfId="4600" xr:uid="{2C306909-5326-4672-9D3C-CCEB46FD7210}"/>
    <cellStyle name="Normal 13 5 3" xfId="2385" xr:uid="{300A8965-BFD7-405E-9B39-0CE72BA067A3}"/>
    <cellStyle name="Normal 13 5 3 2" xfId="3129" xr:uid="{A32B3CAA-B927-47BA-9568-B460D710FC2C}"/>
    <cellStyle name="Normal 13 5 3 3" xfId="4416" xr:uid="{3B527C0D-FFD1-4088-82D6-BD5A3C2B7FB3}"/>
    <cellStyle name="Normal 13 5 4" xfId="2666" xr:uid="{CA033B97-7B4D-4478-92E4-28120C670C60}"/>
    <cellStyle name="Normal 13 5 5" xfId="3953" xr:uid="{128CBA56-87C7-4043-BC9B-1C84CAEC2165}"/>
    <cellStyle name="Normal 13 6" xfId="1867" xr:uid="{4870B718-AD61-4146-ABF9-3EA4A2471D2E}"/>
    <cellStyle name="Normal 13 6 2" xfId="2081" xr:uid="{4B1A3064-C0B3-4494-AAD7-9BC8A1B37768}"/>
    <cellStyle name="Normal 13 6 2 2" xfId="2498" xr:uid="{D930105D-FAF0-4207-9821-0B2E10A2B17A}"/>
    <cellStyle name="Normal 13 6 2 3" xfId="3337" xr:uid="{20EEC98E-B52F-4060-A501-F916A931257B}"/>
    <cellStyle name="Normal 13 6 2 4" xfId="4624" xr:uid="{FD019B56-A5F6-49DA-A0C8-A95B6BBAF716}"/>
    <cellStyle name="Normal 13 6 3" xfId="2408" xr:uid="{E320AC6B-0B10-4582-9C5F-EEB22A3FC208}"/>
    <cellStyle name="Normal 13 6 3 2" xfId="3152" xr:uid="{C6A69D4C-BC2B-4FC2-9CB5-9B1A34225C79}"/>
    <cellStyle name="Normal 13 6 3 3" xfId="4439" xr:uid="{6B750F37-A1F2-4442-81C5-B647E0A50D33}"/>
    <cellStyle name="Normal 13 6 4" xfId="2690" xr:uid="{7F132874-9EA0-43A6-ACB7-24A8A159D8B2}"/>
    <cellStyle name="Normal 13 6 5" xfId="3977" xr:uid="{D73EFA69-E86C-469C-99F1-A3E415A2323D}"/>
    <cellStyle name="Normal 13 7" xfId="1950" xr:uid="{17264BCF-CDA5-47C1-B04D-641804F75D03}"/>
    <cellStyle name="Normal 13 7 2" xfId="2429" xr:uid="{2570BCEF-C3A3-4C6E-9DE4-FCC016A71F44}"/>
    <cellStyle name="Normal 13 7 3" xfId="3206" xr:uid="{553E01FB-9353-48C8-AD10-1D3A60DD75C1}"/>
    <cellStyle name="Normal 13 7 4" xfId="4493" xr:uid="{600718EF-F4E0-4FD5-B360-093E880ABCEC}"/>
    <cellStyle name="Normal 13 8" xfId="2339" xr:uid="{B059FC99-86BF-4DE7-8E01-A5B7C7AE2250}"/>
    <cellStyle name="Normal 13 8 2" xfId="3069" xr:uid="{564625B0-5B90-421E-A164-8F49FB1257B5}"/>
    <cellStyle name="Normal 13 8 3" xfId="4356" xr:uid="{B60EFF37-6C69-4939-8810-0C1F43492CD9}"/>
    <cellStyle name="Normal 13 9" xfId="2559" xr:uid="{E7C82A90-9EA7-4699-B911-EFDD457D4904}"/>
    <cellStyle name="Normal 13_Daily production report (agustus 09)" xfId="1421" xr:uid="{5EB4082D-2F65-4645-BB7D-6329ABD7DD37}"/>
    <cellStyle name="Normal 14" xfId="1422" xr:uid="{07AE141B-AD60-4B77-BACA-A2E796A89742}"/>
    <cellStyle name="Normal 14 2" xfId="1423" xr:uid="{44DACC5F-C7B9-4AEF-A1BA-CF0AFDFC8DC9}"/>
    <cellStyle name="Normal 14 3" xfId="1814" xr:uid="{F0E81E03-1519-4DE9-9B55-EEA5C5846177}"/>
    <cellStyle name="Normal 14 3 2" xfId="2036" xr:uid="{948BC68D-6A58-4A9A-BC2D-6DC5FF5F95AD}"/>
    <cellStyle name="Normal 14 3 2 2" xfId="2457" xr:uid="{70A59E95-ADBF-4A47-A45F-FF6CF2C5063D}"/>
    <cellStyle name="Normal 14 3 2 3" xfId="3292" xr:uid="{BC5E079E-49A7-4B0A-B649-148F3C2C94C4}"/>
    <cellStyle name="Normal 14 3 2 4" xfId="4579" xr:uid="{D93188A8-EE7C-4EDF-906B-B339232FAA42}"/>
    <cellStyle name="Normal 14 3 3" xfId="2367" xr:uid="{7A3A5173-5C6D-47F2-BC73-3A55118AF9B5}"/>
    <cellStyle name="Normal 14 3 3 2" xfId="3111" xr:uid="{270FE8AA-0560-49A0-8E95-201B4A267804}"/>
    <cellStyle name="Normal 14 3 3 3" xfId="4398" xr:uid="{828FCB34-17D2-4251-86E7-F5D4778D3707}"/>
    <cellStyle name="Normal 14 3 4" xfId="2645" xr:uid="{06FE625E-D2BC-49F0-9575-E6D0919A5B87}"/>
    <cellStyle name="Normal 14 3 5" xfId="3932" xr:uid="{07F477CD-5834-4FD1-B3CB-B2665886A089}"/>
    <cellStyle name="Normal 14 4" xfId="1842" xr:uid="{E31E62B3-A5E5-43C9-A2B9-B8102349DF13}"/>
    <cellStyle name="Normal 14 4 2" xfId="2058" xr:uid="{AA637D4F-D005-488F-B6EF-D532A15DD205}"/>
    <cellStyle name="Normal 14 4 2 2" xfId="2476" xr:uid="{41907D68-0469-4C6B-81A5-6CE0ED1D730B}"/>
    <cellStyle name="Normal 14 4 2 3" xfId="3314" xr:uid="{142BA03E-F912-4763-A31E-849FF3381C0B}"/>
    <cellStyle name="Normal 14 4 2 4" xfId="4601" xr:uid="{A05D92D2-0A09-4482-906A-25BC28AB6447}"/>
    <cellStyle name="Normal 14 4 3" xfId="2386" xr:uid="{4146F449-8404-479B-AA53-697D744DB68B}"/>
    <cellStyle name="Normal 14 4 3 2" xfId="3130" xr:uid="{F12C99D8-246D-4AC6-A7F3-E5599644C6D0}"/>
    <cellStyle name="Normal 14 4 3 3" xfId="4417" xr:uid="{E65850BA-681C-4B5C-8661-B7683A68BF7A}"/>
    <cellStyle name="Normal 14 4 4" xfId="2667" xr:uid="{09C5E01A-A131-4C8D-8F5C-EB545128595E}"/>
    <cellStyle name="Normal 14 4 5" xfId="3954" xr:uid="{92463EBF-637A-442B-9405-B1B12448FFD1}"/>
    <cellStyle name="Normal 14 5" xfId="1868" xr:uid="{41E36247-8B93-4CA7-A778-A356EDD946E9}"/>
    <cellStyle name="Normal 14 5 2" xfId="2082" xr:uid="{85A7310A-F83E-4F9B-A6B7-D76065D96AD8}"/>
    <cellStyle name="Normal 14 5 2 2" xfId="2499" xr:uid="{A2618A91-6350-4904-A628-BA4FA776EB6A}"/>
    <cellStyle name="Normal 14 5 2 3" xfId="3338" xr:uid="{B5FDE38E-6BF1-448F-AEF9-1F732B47BFD0}"/>
    <cellStyle name="Normal 14 5 2 4" xfId="4625" xr:uid="{3D3516FF-C2A8-4A15-A0A8-578BB1CDB663}"/>
    <cellStyle name="Normal 14 5 3" xfId="2409" xr:uid="{FC9EB806-8F53-419C-82B5-AB1F39FBC873}"/>
    <cellStyle name="Normal 14 5 3 2" xfId="3153" xr:uid="{C3DE0460-744C-42A6-970C-BFA383C24402}"/>
    <cellStyle name="Normal 14 5 3 3" xfId="4440" xr:uid="{91365227-CD91-4FC3-9F12-8684C30E6522}"/>
    <cellStyle name="Normal 14 5 4" xfId="2691" xr:uid="{F46B8694-2CF2-41C3-99B7-81264AA011B2}"/>
    <cellStyle name="Normal 14 5 5" xfId="3978" xr:uid="{200674EB-EF2F-4E46-A92F-3210E5839F96}"/>
    <cellStyle name="Normal 14 6" xfId="1951" xr:uid="{FDB4BF3B-4BC2-4805-847E-B1290E876ABC}"/>
    <cellStyle name="Normal 14 6 2" xfId="2430" xr:uid="{45E1860B-1A52-405B-B8E0-38CCD23A78B3}"/>
    <cellStyle name="Normal 14 6 3" xfId="3207" xr:uid="{E026F11B-21A4-4C4C-9CCB-2746BD818990}"/>
    <cellStyle name="Normal 14 6 4" xfId="4494" xr:uid="{B560FCFA-D3FC-474E-B6FB-35FEFB1C01B4}"/>
    <cellStyle name="Normal 14 7" xfId="2340" xr:uid="{DC02E0CC-0B71-4D45-B962-9E67ABF13273}"/>
    <cellStyle name="Normal 14 7 2" xfId="3070" xr:uid="{1E3FC43D-5B9A-4A48-A222-A5087090BCE4}"/>
    <cellStyle name="Normal 14 7 3" xfId="4357" xr:uid="{542A42CD-9042-42B9-8DA7-BE89EF59F127}"/>
    <cellStyle name="Normal 14 8" xfId="2560" xr:uid="{30AF6710-8427-45AF-8ADD-CAF3AC89BEDA}"/>
    <cellStyle name="Normal 14 9" xfId="3847" xr:uid="{E6E87AD8-CEFA-4247-BAE7-DD4BF495EBA1}"/>
    <cellStyle name="Normal 15" xfId="1424" xr:uid="{5349AF27-C6EC-4684-A626-3CE868CA64E2}"/>
    <cellStyle name="Normal 15 2" xfId="1425" xr:uid="{EFFAC07F-1005-4B58-A0F3-16FFB187FB59}"/>
    <cellStyle name="Normal 15 3" xfId="1815" xr:uid="{02A369FD-3127-4801-A27E-1AD68F140A1A}"/>
    <cellStyle name="Normal 15 3 2" xfId="2037" xr:uid="{3A4D1C5E-6DC7-4128-B1E1-2716C5C6283C}"/>
    <cellStyle name="Normal 15 3 2 2" xfId="2458" xr:uid="{7ACF02DB-4E9C-4890-BF0A-A759F8E8D874}"/>
    <cellStyle name="Normal 15 3 2 3" xfId="3293" xr:uid="{FAEF071D-0177-4F58-A7A1-685A56840C1B}"/>
    <cellStyle name="Normal 15 3 2 4" xfId="4580" xr:uid="{8DE1E577-C228-4629-8F2F-E4307209F0F1}"/>
    <cellStyle name="Normal 15 3 3" xfId="2368" xr:uid="{6592F761-5282-4A48-8554-5DD4C01775F9}"/>
    <cellStyle name="Normal 15 3 3 2" xfId="3112" xr:uid="{84BBCE47-A97F-49B7-AE51-6244B2DD5208}"/>
    <cellStyle name="Normal 15 3 3 3" xfId="4399" xr:uid="{F6C5D99B-A951-4B55-A479-D4E15C6DA398}"/>
    <cellStyle name="Normal 15 3 4" xfId="2646" xr:uid="{4ED50815-671C-41CA-9DDF-8D37A47FC981}"/>
    <cellStyle name="Normal 15 3 5" xfId="3933" xr:uid="{EA62D8DF-4CF5-403C-A074-A7E9D6A06C82}"/>
    <cellStyle name="Normal 15 4" xfId="1843" xr:uid="{CAB42BE6-DB7F-4681-B733-807F15920CD8}"/>
    <cellStyle name="Normal 15 4 2" xfId="2059" xr:uid="{6FA62CAA-061C-4A22-8C23-EE8825939355}"/>
    <cellStyle name="Normal 15 4 2 2" xfId="2477" xr:uid="{DC022E15-B435-45F8-AD77-A5BB3C23A80E}"/>
    <cellStyle name="Normal 15 4 2 3" xfId="3315" xr:uid="{D9BC08C2-57DE-40F5-9225-6F730264BE5A}"/>
    <cellStyle name="Normal 15 4 2 4" xfId="4602" xr:uid="{471BC763-1CBA-4708-920B-749197EB59FC}"/>
    <cellStyle name="Normal 15 4 3" xfId="2387" xr:uid="{06BDA979-0900-4645-B00F-05FA9BBF6D41}"/>
    <cellStyle name="Normal 15 4 3 2" xfId="3131" xr:uid="{6629AE6E-477A-486F-9C26-B89CA83DF52D}"/>
    <cellStyle name="Normal 15 4 3 3" xfId="4418" xr:uid="{8CB576B3-879D-49CA-8EFF-1A3E5E53267C}"/>
    <cellStyle name="Normal 15 4 4" xfId="2668" xr:uid="{5621A975-84D1-4E06-96AC-A1ED99535BA2}"/>
    <cellStyle name="Normal 15 4 5" xfId="3955" xr:uid="{2ECE5F25-610B-4FB1-820C-2B2DF63AA730}"/>
    <cellStyle name="Normal 15 5" xfId="1869" xr:uid="{CEDDBDA9-1778-48D7-8C2B-710924F421AA}"/>
    <cellStyle name="Normal 15 5 2" xfId="2083" xr:uid="{FC68F34B-6F5F-475F-B385-6DC419E6A429}"/>
    <cellStyle name="Normal 15 5 2 2" xfId="2500" xr:uid="{E99B1F84-E58F-4B12-AC2E-12B4329FF781}"/>
    <cellStyle name="Normal 15 5 2 3" xfId="3339" xr:uid="{580C8247-0ECA-45B5-9B2E-7527D36A338E}"/>
    <cellStyle name="Normal 15 5 2 4" xfId="4626" xr:uid="{EF753A76-D07E-4FAF-8620-A170B31EF0AC}"/>
    <cellStyle name="Normal 15 5 3" xfId="2410" xr:uid="{B6FF572E-7438-4FDA-A3FB-AA83E431ACAB}"/>
    <cellStyle name="Normal 15 5 3 2" xfId="3154" xr:uid="{CCC2DBEF-7CF9-426D-A351-B1DE77F80ED4}"/>
    <cellStyle name="Normal 15 5 3 3" xfId="4441" xr:uid="{66C9C52E-4F22-48EF-BEEF-98EB939F2593}"/>
    <cellStyle name="Normal 15 5 4" xfId="2692" xr:uid="{AA22669F-6B81-4CB6-9E32-F11EF5C8651C}"/>
    <cellStyle name="Normal 15 5 5" xfId="3979" xr:uid="{C93DE13B-7B96-45D5-9EFA-876C90B537D1}"/>
    <cellStyle name="Normal 15 6" xfId="1952" xr:uid="{55180296-20C4-471F-A9D2-AF2122D2CAB7}"/>
    <cellStyle name="Normal 15 6 2" xfId="2431" xr:uid="{F0FDAB54-AC27-443C-A82D-A1BA2F886F95}"/>
    <cellStyle name="Normal 15 6 3" xfId="3208" xr:uid="{3E09DB65-91F6-47DB-A285-0FB35105EA09}"/>
    <cellStyle name="Normal 15 6 4" xfId="4495" xr:uid="{8E1D5C7F-0662-4A8B-AE4A-FC38B6A88B23}"/>
    <cellStyle name="Normal 15 7" xfId="2341" xr:uid="{88482897-A3E8-49A6-9097-D8FEA50E494B}"/>
    <cellStyle name="Normal 15 7 2" xfId="3071" xr:uid="{0595DCCD-55D0-4EF1-B4AC-D5995E83CCC7}"/>
    <cellStyle name="Normal 15 7 3" xfId="4358" xr:uid="{67E4371D-CFFE-471C-9E8B-80CBD5D8AD68}"/>
    <cellStyle name="Normal 15 8" xfId="2561" xr:uid="{BE738D0F-17FA-4B64-BFC5-4F86EB935123}"/>
    <cellStyle name="Normal 15 9" xfId="3848" xr:uid="{8632B72A-E031-4A0B-9BEC-D19F4E342326}"/>
    <cellStyle name="Normal 16" xfId="1426" xr:uid="{A47EA08B-D55D-4F2C-8DC0-AA9DE20DD8E5}"/>
    <cellStyle name="Normal 16 10" xfId="1953" xr:uid="{CCC7A453-2CEA-474F-874E-417A0926879A}"/>
    <cellStyle name="Normal 16 10 2" xfId="2432" xr:uid="{3DA08870-F221-48A5-A1B8-04FFE37EF0EC}"/>
    <cellStyle name="Normal 16 10 3" xfId="3209" xr:uid="{27C8B7C6-9A12-48EA-95FF-711D41632CC8}"/>
    <cellStyle name="Normal 16 10 4" xfId="4496" xr:uid="{983FA47C-CDF5-44D2-BC98-D90233A25B51}"/>
    <cellStyle name="Normal 16 11" xfId="2342" xr:uid="{0702E72A-0EB0-493C-BC0D-829B56974635}"/>
    <cellStyle name="Normal 16 11 2" xfId="3072" xr:uid="{5B30CCFB-C868-4FD3-9AA8-E50532CCF3EC}"/>
    <cellStyle name="Normal 16 11 3" xfId="4359" xr:uid="{20797B5E-60DF-4269-97FD-0C142956E1D0}"/>
    <cellStyle name="Normal 16 12" xfId="2562" xr:uid="{C144793D-FAA0-4B61-BFE7-952ECF93B95A}"/>
    <cellStyle name="Normal 16 13" xfId="3849" xr:uid="{236F45DA-2849-48EF-9814-989F64F441DF}"/>
    <cellStyle name="Normal 16 2" xfId="1427" xr:uid="{19082ED5-0B13-4C77-8A09-9BFBE4425385}"/>
    <cellStyle name="Normal 16 3" xfId="1428" xr:uid="{8BC00D12-3DF4-4454-838B-B5E4E2AF7413}"/>
    <cellStyle name="Normal 16 4" xfId="1429" xr:uid="{2E56E034-19A2-4A4E-A269-8638C910478A}"/>
    <cellStyle name="Normal 16 5" xfId="1430" xr:uid="{ADA9DA71-E43A-4FDF-AE38-63B039D2F889}"/>
    <cellStyle name="Normal 16 6" xfId="1431" xr:uid="{F6C0AA5E-C5D8-4054-B0E9-D14DDF21B47D}"/>
    <cellStyle name="Normal 16 7" xfId="1816" xr:uid="{F840425B-A231-4B08-A3BE-FF315C0B05DD}"/>
    <cellStyle name="Normal 16 7 2" xfId="2038" xr:uid="{B0FEA19A-02B7-4C49-B159-5B744F361844}"/>
    <cellStyle name="Normal 16 7 2 2" xfId="2459" xr:uid="{73A785C5-E837-439B-B1EA-B0405F5913A4}"/>
    <cellStyle name="Normal 16 7 2 3" xfId="3294" xr:uid="{AAD60A60-875B-41F3-A0B3-1A433CE1A431}"/>
    <cellStyle name="Normal 16 7 2 4" xfId="4581" xr:uid="{72048A86-DD33-430A-A327-AF8B9D64794F}"/>
    <cellStyle name="Normal 16 7 3" xfId="2369" xr:uid="{E0EDFA55-E32B-48E1-A388-5D409DB26B4F}"/>
    <cellStyle name="Normal 16 7 3 2" xfId="3113" xr:uid="{9FC31481-DEB3-47CA-B126-290F0A5DAD44}"/>
    <cellStyle name="Normal 16 7 3 3" xfId="4400" xr:uid="{63F2302E-02DA-4BEC-835A-070C9C57F1D8}"/>
    <cellStyle name="Normal 16 7 4" xfId="2647" xr:uid="{726B6BF9-388D-41AF-BA97-0E99B3AC8F86}"/>
    <cellStyle name="Normal 16 7 5" xfId="3934" xr:uid="{80397853-01BF-4741-A954-CE84BF3395D3}"/>
    <cellStyle name="Normal 16 8" xfId="1844" xr:uid="{112FF513-8D2F-4BA2-AD68-BC0C14034304}"/>
    <cellStyle name="Normal 16 8 2" xfId="2060" xr:uid="{B0745BC8-144B-44D9-8743-B23A4F23B143}"/>
    <cellStyle name="Normal 16 8 2 2" xfId="2478" xr:uid="{9B3B5AA4-BAA4-49A5-B2BC-75B5A90C38C3}"/>
    <cellStyle name="Normal 16 8 2 3" xfId="3316" xr:uid="{3DD211A8-F783-435C-9EA7-EB0EBCF679FE}"/>
    <cellStyle name="Normal 16 8 2 4" xfId="4603" xr:uid="{E893782F-E4D0-482E-95C9-9CBCB148F208}"/>
    <cellStyle name="Normal 16 8 3" xfId="2388" xr:uid="{4C061DD2-3A85-49BA-BBF0-814097779C23}"/>
    <cellStyle name="Normal 16 8 3 2" xfId="3132" xr:uid="{5FF79E9E-8D2A-454E-B73B-5D21045634C5}"/>
    <cellStyle name="Normal 16 8 3 3" xfId="4419" xr:uid="{21ABA916-A41F-4B1C-8804-3D63FF94641E}"/>
    <cellStyle name="Normal 16 8 4" xfId="2669" xr:uid="{841249BC-B0E9-4EF2-9E1D-79C0FB72BE5E}"/>
    <cellStyle name="Normal 16 8 5" xfId="3956" xr:uid="{D684002D-AF5D-493C-8391-36F81E59B1A1}"/>
    <cellStyle name="Normal 16 9" xfId="1870" xr:uid="{171B5052-A222-48DC-8618-A4E8222769E0}"/>
    <cellStyle name="Normal 16 9 2" xfId="2084" xr:uid="{72632BDE-5536-451D-8B14-5C9439BE65C9}"/>
    <cellStyle name="Normal 16 9 2 2" xfId="2501" xr:uid="{93923B8E-3D8D-435B-A4C0-C593C200AAEB}"/>
    <cellStyle name="Normal 16 9 2 3" xfId="3340" xr:uid="{323D5E02-8E0B-4725-A6B7-219FAF31A2FA}"/>
    <cellStyle name="Normal 16 9 2 4" xfId="4627" xr:uid="{8EA42FAD-9DCB-4A65-A6A8-3618AE04872F}"/>
    <cellStyle name="Normal 16 9 3" xfId="2411" xr:uid="{817FCFD8-F749-49A6-AA2A-8C6E27E02296}"/>
    <cellStyle name="Normal 16 9 3 2" xfId="3155" xr:uid="{9C5DBC0E-B307-4D41-BD4B-B9103FAC2097}"/>
    <cellStyle name="Normal 16 9 3 3" xfId="4442" xr:uid="{564BEB2B-5079-4716-8670-D9544C48B349}"/>
    <cellStyle name="Normal 16 9 4" xfId="2693" xr:uid="{3ED01E2A-B45D-4FAC-91B3-8A0837D5C7A2}"/>
    <cellStyle name="Normal 16 9 5" xfId="3980" xr:uid="{CA55E6CF-ADAC-46F5-BBF8-2E3C425AA7C3}"/>
    <cellStyle name="Normal 16_Daily production report (agustus 09)" xfId="1432" xr:uid="{1F28DB26-F3FB-4523-932A-78F6B23C6819}"/>
    <cellStyle name="Normal 17" xfId="209" xr:uid="{F46CD46C-8830-4B34-858C-EE70ED3E0A98}"/>
    <cellStyle name="Normal 17 2" xfId="1434" xr:uid="{4A1ED431-8B60-4B10-A3CB-E764894BB0AE}"/>
    <cellStyle name="Normal 17 3" xfId="1435" xr:uid="{5C98EE34-615A-49AE-9CED-F6DF23704213}"/>
    <cellStyle name="Normal 17 4" xfId="1436" xr:uid="{8297350F-85C9-464B-9D63-2A3903188004}"/>
    <cellStyle name="Normal 17 5" xfId="1437" xr:uid="{6D7B6EE3-0102-4EEE-A9A9-F931FB6B2DE5}"/>
    <cellStyle name="Normal 17 6" xfId="1438" xr:uid="{DF0230D5-4734-42C6-A578-88D950CC0143}"/>
    <cellStyle name="Normal 17 7" xfId="1433" xr:uid="{D92E6829-A94E-49AF-BD30-6F11B2441681}"/>
    <cellStyle name="Normal 17 7 2" xfId="1817" xr:uid="{2BD65B46-FD90-4D06-BF69-E0094D973EC9}"/>
    <cellStyle name="Normal 17 7 2 2" xfId="2039" xr:uid="{E1E53CD0-9685-40B3-BB76-F78A65938496}"/>
    <cellStyle name="Normal 17 7 2 2 2" xfId="2460" xr:uid="{59DFD505-4653-472C-9979-690C4B2CC8FE}"/>
    <cellStyle name="Normal 17 7 2 2 3" xfId="3295" xr:uid="{F3CC5794-CD48-499F-9712-36B3EC835B3D}"/>
    <cellStyle name="Normal 17 7 2 2 4" xfId="4582" xr:uid="{A8D38801-A02E-4F93-BFF6-CC510CEA4CF9}"/>
    <cellStyle name="Normal 17 7 2 3" xfId="2370" xr:uid="{3EBFE4D3-7EE2-4A0A-8690-4F5E092CF589}"/>
    <cellStyle name="Normal 17 7 2 3 2" xfId="3114" xr:uid="{219D76F7-D71E-45F7-9EC7-21D1953FA45B}"/>
    <cellStyle name="Normal 17 7 2 3 3" xfId="4401" xr:uid="{CF11D461-F9C1-4E58-A8B6-DA3A611467B0}"/>
    <cellStyle name="Normal 17 7 2 4" xfId="2648" xr:uid="{7C5473D6-07CD-4153-8015-E593DB5C8DE2}"/>
    <cellStyle name="Normal 17 7 2 5" xfId="3935" xr:uid="{5C10FCA3-2CA6-4482-940C-CF18A8108B74}"/>
    <cellStyle name="Normal 17 7 3" xfId="1845" xr:uid="{3DB7CBC1-BB5B-4C68-8655-A46EE270B9D1}"/>
    <cellStyle name="Normal 17 7 3 2" xfId="2061" xr:uid="{BFCCDB5A-5D7C-42C5-8155-55E0D91956F9}"/>
    <cellStyle name="Normal 17 7 3 2 2" xfId="2479" xr:uid="{96EB0096-B632-42D6-B56A-60A324F6E7E0}"/>
    <cellStyle name="Normal 17 7 3 2 3" xfId="3317" xr:uid="{2E0A103B-8A0A-4F81-806A-5EED3632A919}"/>
    <cellStyle name="Normal 17 7 3 2 4" xfId="4604" xr:uid="{5BB026DF-BED4-4F12-9E0C-4E711EE668E2}"/>
    <cellStyle name="Normal 17 7 3 3" xfId="2389" xr:uid="{7460498C-A3F0-4A6F-A5F6-C4F9FDD344CC}"/>
    <cellStyle name="Normal 17 7 3 3 2" xfId="3133" xr:uid="{F56F7542-4B5C-496F-B3A7-5FEBCD4A3E0C}"/>
    <cellStyle name="Normal 17 7 3 3 3" xfId="4420" xr:uid="{264188F4-1C47-4B7F-B72E-BB7FE75F053D}"/>
    <cellStyle name="Normal 17 7 3 4" xfId="2670" xr:uid="{C6322EE2-B60E-4647-ACFB-6B79857CAFFE}"/>
    <cellStyle name="Normal 17 7 3 5" xfId="3957" xr:uid="{C6342421-5E3E-4065-8081-B64595ECB08C}"/>
    <cellStyle name="Normal 17 7 4" xfId="1871" xr:uid="{3C30CA62-2B62-4F9A-9574-693670D0304B}"/>
    <cellStyle name="Normal 17 7 4 2" xfId="2085" xr:uid="{9C3682E6-78E4-4F9F-9CC0-3DFD21AB5331}"/>
    <cellStyle name="Normal 17 7 4 2 2" xfId="2502" xr:uid="{7A13101A-C5F7-4471-9BF8-07E224165F3E}"/>
    <cellStyle name="Normal 17 7 4 2 3" xfId="3341" xr:uid="{70B1AAEF-F20F-4893-8C34-054B0565A522}"/>
    <cellStyle name="Normal 17 7 4 2 4" xfId="4628" xr:uid="{D54A2B7A-B147-4624-90F2-7BE368AC0D31}"/>
    <cellStyle name="Normal 17 7 4 3" xfId="2412" xr:uid="{E8AF3300-7BDF-4D31-BA1E-ACBB5F51CFDD}"/>
    <cellStyle name="Normal 17 7 4 3 2" xfId="3156" xr:uid="{861EB1D4-9C68-478F-9409-0CE4BC8A7F83}"/>
    <cellStyle name="Normal 17 7 4 3 3" xfId="4443" xr:uid="{692B84AA-E291-40EC-B022-0F3314DEFAA6}"/>
    <cellStyle name="Normal 17 7 4 4" xfId="2694" xr:uid="{0134DF6F-6B15-4F3A-BC1C-559F49FCD8D1}"/>
    <cellStyle name="Normal 17 7 4 5" xfId="3981" xr:uid="{3D38AF2A-97A2-43D9-85A8-1F1B8A6184EF}"/>
    <cellStyle name="Normal 17 7 5" xfId="1954" xr:uid="{75C6385C-42A1-4196-BF4A-2E14A8778D3F}"/>
    <cellStyle name="Normal 17 7 5 2" xfId="2433" xr:uid="{50476B83-7D47-4533-8C8E-6DAF44390D86}"/>
    <cellStyle name="Normal 17 7 5 3" xfId="3210" xr:uid="{E21A7CFA-3E53-40ED-9AE4-76A6536BA4CA}"/>
    <cellStyle name="Normal 17 7 5 4" xfId="4497" xr:uid="{D147F51B-5E67-4AE4-9142-B7FD495FF20F}"/>
    <cellStyle name="Normal 17 7 6" xfId="2343" xr:uid="{F0B95AB3-FCB4-4A0F-8B28-8DA9F99BFF6B}"/>
    <cellStyle name="Normal 17 7 6 2" xfId="3073" xr:uid="{6B3180DD-0015-4E84-8CED-5FCD3FB09213}"/>
    <cellStyle name="Normal 17 7 6 3" xfId="4360" xr:uid="{8661F698-E840-4D17-9EE3-4F5EA9D96B27}"/>
    <cellStyle name="Normal 17 7 7" xfId="2563" xr:uid="{BFC6852A-2C1E-44D1-8C57-777A767F3B8D}"/>
    <cellStyle name="Normal 17 7 8" xfId="3850" xr:uid="{1A497968-F25E-470F-AA0A-94093498CE55}"/>
    <cellStyle name="Normal 17_Daily production report (agustus 09)" xfId="1439" xr:uid="{2BF33710-C4AB-4233-AF60-859A522B9274}"/>
    <cellStyle name="Normal 18" xfId="1440" xr:uid="{43513E06-A3F6-429E-AB61-76D1B13784BF}"/>
    <cellStyle name="Normal 19" xfId="1441" xr:uid="{F762995F-9EAD-4926-AEB9-B75D8D0FB1E8}"/>
    <cellStyle name="Normal 2" xfId="32" xr:uid="{00000000-0005-0000-0000-000020000000}"/>
    <cellStyle name="Normal 2 10" xfId="1443" xr:uid="{36414866-97D5-450E-BD53-02ECE77E019A}"/>
    <cellStyle name="Normal 2 100" xfId="1770" xr:uid="{3EC8B083-A403-4CD7-AED6-BBC0BCDB718D}"/>
    <cellStyle name="Normal 2 11" xfId="1444" xr:uid="{75D16041-73AF-4325-8C39-8DD95A66ED07}"/>
    <cellStyle name="Normal 2 12" xfId="1445" xr:uid="{95C6ED31-2DFB-4BFA-8179-8744B98AFB8A}"/>
    <cellStyle name="Normal 2 12 2" xfId="1818" xr:uid="{BCF5A231-E319-48BA-B1C8-C6277E0BF8F9}"/>
    <cellStyle name="Normal 2 12 2 2" xfId="2040" xr:uid="{7244D622-DD15-4CE2-AB78-4A42CB588161}"/>
    <cellStyle name="Normal 2 12 2 2 2" xfId="2461" xr:uid="{0979316A-5EE8-4EC4-9B00-54BC1E2378C1}"/>
    <cellStyle name="Normal 2 12 2 2 3" xfId="3296" xr:uid="{4BDA0B8B-C5C0-4226-8A63-551911719731}"/>
    <cellStyle name="Normal 2 12 2 2 4" xfId="4583" xr:uid="{EACA0953-F8C3-41FC-8D63-6A4580C2DEBB}"/>
    <cellStyle name="Normal 2 12 2 3" xfId="2371" xr:uid="{C5D9A5B3-021D-49A8-99CC-8ED87D011A5A}"/>
    <cellStyle name="Normal 2 12 2 3 2" xfId="3115" xr:uid="{675D2C43-D5C7-4A7C-A047-3806791A7C2A}"/>
    <cellStyle name="Normal 2 12 2 3 3" xfId="4402" xr:uid="{35B01314-C69A-40D0-A197-668F56D5C3CC}"/>
    <cellStyle name="Normal 2 12 2 4" xfId="2649" xr:uid="{A3780E99-92EE-41F2-8F6F-28A6AF3CE241}"/>
    <cellStyle name="Normal 2 12 2 5" xfId="3936" xr:uid="{EBA59B7E-53DC-4E9F-AC49-1F2A41D424DC}"/>
    <cellStyle name="Normal 2 12 3" xfId="1846" xr:uid="{B36B69CB-1AB6-4FA3-962A-39301069842B}"/>
    <cellStyle name="Normal 2 12 3 2" xfId="2062" xr:uid="{72257F7B-E3F1-4399-BD47-A3CCB2A37B95}"/>
    <cellStyle name="Normal 2 12 3 2 2" xfId="2480" xr:uid="{3BB034DB-BBDA-4AC5-BBAA-1B6BA78ACDF3}"/>
    <cellStyle name="Normal 2 12 3 2 3" xfId="3318" xr:uid="{584A8CE6-889A-4C6B-8122-153BC8E32A5F}"/>
    <cellStyle name="Normal 2 12 3 2 4" xfId="4605" xr:uid="{A049E43A-9240-48AD-8F41-C8DA978E14D6}"/>
    <cellStyle name="Normal 2 12 3 3" xfId="2390" xr:uid="{F5AE8AB7-94B9-4BBB-A5D2-35F2861791E5}"/>
    <cellStyle name="Normal 2 12 3 3 2" xfId="3134" xr:uid="{C0B81E46-6293-421F-AEA1-2E0FB0FC886A}"/>
    <cellStyle name="Normal 2 12 3 3 3" xfId="4421" xr:uid="{B02A874D-6821-45B6-B74C-A5056F3825CC}"/>
    <cellStyle name="Normal 2 12 3 4" xfId="2671" xr:uid="{8C35FB3D-0794-4901-BA65-4847E60D792A}"/>
    <cellStyle name="Normal 2 12 3 5" xfId="3958" xr:uid="{C2C63CBC-971C-4835-AC83-B7A5B753D59F}"/>
    <cellStyle name="Normal 2 12 4" xfId="1872" xr:uid="{C162BD8E-E8C2-4799-AA3F-68F1424B7562}"/>
    <cellStyle name="Normal 2 12 4 2" xfId="2086" xr:uid="{59ABA9FB-241E-4109-96E7-6CD6DAA06D29}"/>
    <cellStyle name="Normal 2 12 4 2 2" xfId="2503" xr:uid="{136120ED-6D52-4B1D-BB5E-850C067613EC}"/>
    <cellStyle name="Normal 2 12 4 2 3" xfId="3342" xr:uid="{FBA9084B-84AF-42D7-812D-F3211A590A43}"/>
    <cellStyle name="Normal 2 12 4 2 4" xfId="4629" xr:uid="{EC81641A-A469-4983-94A4-BBB3AFE2B4A9}"/>
    <cellStyle name="Normal 2 12 4 3" xfId="2413" xr:uid="{230D868D-2E5B-490F-AABA-01EEB211F841}"/>
    <cellStyle name="Normal 2 12 4 3 2" xfId="3157" xr:uid="{12E66B6D-8151-485C-9ED0-EA552EADDEF4}"/>
    <cellStyle name="Normal 2 12 4 3 3" xfId="4444" xr:uid="{CF2A9B66-8619-48B2-97F2-CF7880651AE5}"/>
    <cellStyle name="Normal 2 12 4 4" xfId="2695" xr:uid="{E06227CC-5A72-42AD-ABE9-17B7E6C3908F}"/>
    <cellStyle name="Normal 2 12 4 5" xfId="3982" xr:uid="{5327627C-282D-4BFB-9239-1C13E9671C2D}"/>
    <cellStyle name="Normal 2 12 5" xfId="1955" xr:uid="{2B4EC2F4-033A-4172-88A5-1AC2C15CFDB3}"/>
    <cellStyle name="Normal 2 12 5 2" xfId="2434" xr:uid="{323B8692-4BA4-4438-AAD9-B512DD28BB5B}"/>
    <cellStyle name="Normal 2 12 5 3" xfId="3211" xr:uid="{01CEF7E2-AC39-445E-A700-1EC3EDD853DA}"/>
    <cellStyle name="Normal 2 12 5 4" xfId="4498" xr:uid="{A9091794-E6C4-4735-99ED-7CDC1BB123B0}"/>
    <cellStyle name="Normal 2 12 6" xfId="2344" xr:uid="{41BC7990-3F98-4FF0-8BF9-5876E7717CC6}"/>
    <cellStyle name="Normal 2 12 6 2" xfId="3074" xr:uid="{382A11D3-A9A5-4403-8F82-190A6C66E3D4}"/>
    <cellStyle name="Normal 2 12 6 3" xfId="4361" xr:uid="{0D675699-06D0-4915-94B8-97C202AC11BE}"/>
    <cellStyle name="Normal 2 12 7" xfId="2564" xr:uid="{6B8D6E8F-8383-4781-BAFB-17E440174912}"/>
    <cellStyle name="Normal 2 12 8" xfId="3851" xr:uid="{6485A074-A68F-47B9-875C-0D2E05F7B660}"/>
    <cellStyle name="Normal 2 13" xfId="1442" xr:uid="{A9770323-255F-4384-83E0-45C615F96DED}"/>
    <cellStyle name="Normal 2 14" xfId="169" xr:uid="{39381F0B-A70C-41FF-AE4A-88503BF820FF}"/>
    <cellStyle name="Normal 2 15 2 2" xfId="1769" xr:uid="{056C580C-7719-4416-978E-F6E1B01F905B}"/>
    <cellStyle name="Normal 2 2" xfId="210" xr:uid="{A338BB6E-E75C-474B-9940-CCC9E517BAAD}"/>
    <cellStyle name="Normal 2 2 2" xfId="84" xr:uid="{00000000-0005-0000-0000-000021000000}"/>
    <cellStyle name="Normal 2 2 2 2" xfId="1448" xr:uid="{BD796AA7-527C-4EDB-B7C7-C051B0F7BDFD}"/>
    <cellStyle name="Normal 2 2 2 3" xfId="1449" xr:uid="{F817D4A9-91A8-40E4-9A3D-03C4BFB368C6}"/>
    <cellStyle name="Normal 2 2 2 4" xfId="1447" xr:uid="{A13C5C93-F2D2-425B-8D06-77A0B2A5B02B}"/>
    <cellStyle name="Normal 2 2 2_copy" xfId="1450" xr:uid="{EBE062F0-8893-4342-AC81-83733833ADE1}"/>
    <cellStyle name="Normal 2 2 3" xfId="1451" xr:uid="{655EA99B-7371-45A9-8741-F70D7A9F4206}"/>
    <cellStyle name="Normal 2 2 4" xfId="1446" xr:uid="{B95CA8AB-0AF5-48EC-9567-78F9192BAACE}"/>
    <cellStyle name="Normal 2 2_copy" xfId="1452" xr:uid="{0A389537-3B17-4E8D-8C21-7B5E2F0CADBB}"/>
    <cellStyle name="Normal 2 3" xfId="1453" xr:uid="{8973BFEF-3A59-4FDC-B17A-2913AC2F523E}"/>
    <cellStyle name="Normal 2 4" xfId="83" xr:uid="{00000000-0005-0000-0000-000022000000}"/>
    <cellStyle name="Normal 2 5" xfId="1454" xr:uid="{53133AA9-B73B-4FE4-A315-97E9DA77425D}"/>
    <cellStyle name="Normal 2 5 2 3" xfId="1767" xr:uid="{C68EAE05-1A0A-4AFC-A3EE-5F78C2FB0DB3}"/>
    <cellStyle name="Normal 2 6" xfId="1455" xr:uid="{3A194A22-9F4E-471D-82D9-28717FF68E35}"/>
    <cellStyle name="Normal 2 7" xfId="1456" xr:uid="{C708BF46-9FFB-4DAD-81CF-0CB2A48B00A1}"/>
    <cellStyle name="Normal 2 8" xfId="1457" xr:uid="{2EBB7616-1800-4DC2-BE74-607C30BBE77A}"/>
    <cellStyle name="Normal 2 9" xfId="1458" xr:uid="{D4085432-81E5-4B78-BC55-9B564864DAD3}"/>
    <cellStyle name="Normal 2_copy" xfId="1459" xr:uid="{5182545A-6FC3-49CC-85E8-EDE48F6ADF44}"/>
    <cellStyle name="Normal 20" xfId="1460" xr:uid="{EB55836A-0489-4BA8-81B2-9E4E6605D38A}"/>
    <cellStyle name="Normal 21" xfId="1461" xr:uid="{4D45F1B4-D552-4741-8BCD-AE7818FA21B3}"/>
    <cellStyle name="Normal 22" xfId="1462" xr:uid="{B37DA705-F552-43ED-83B2-9E8B6DD194C9}"/>
    <cellStyle name="Normal 23" xfId="1463" xr:uid="{86A93D83-17EA-4052-A025-0B4DAC49BF74}"/>
    <cellStyle name="Normal 24" xfId="1464" xr:uid="{603D975C-8842-453B-A347-EEFD4ED1B8E1}"/>
    <cellStyle name="Normal 25" xfId="1465" xr:uid="{63EF666F-BAD7-4D67-B6E7-450E254DDD89}"/>
    <cellStyle name="Normal 26" xfId="1466" xr:uid="{D7151D34-D454-4B8E-83EC-1204487FEE7D}"/>
    <cellStyle name="Normal 27" xfId="1467" xr:uid="{3372EB82-0B8B-4248-A122-EC6D17AEF492}"/>
    <cellStyle name="Normal 27 2" xfId="1468" xr:uid="{CF2F99FC-644E-40BD-9C0B-4CB962D22971}"/>
    <cellStyle name="Normal 27_April '09 Daily Production Reportnew" xfId="1469" xr:uid="{53A9D17F-669C-4315-960C-E5406D50AD7B}"/>
    <cellStyle name="Normal 28" xfId="1470" xr:uid="{93B54E03-F770-4A42-81F4-99E19DD034E3}"/>
    <cellStyle name="Normal 29" xfId="1471" xr:uid="{9E7522A1-ECA9-4AD0-A8D4-377015D07CB4}"/>
    <cellStyle name="Normal 3" xfId="170" xr:uid="{B83AE85F-7122-4033-816B-07298D7ADE33}"/>
    <cellStyle name="Normal 3 10" xfId="1473" xr:uid="{AA789074-33B7-4B91-A69D-87764971FCB8}"/>
    <cellStyle name="Normal 3 11" xfId="1474" xr:uid="{B78F02CF-1B0F-4A4D-A52D-24BE7331EA97}"/>
    <cellStyle name="Normal 3 12" xfId="1475" xr:uid="{1C1B0B5D-4595-47DF-A22D-7A886B620CF2}"/>
    <cellStyle name="Normal 3 13" xfId="1476" xr:uid="{09A4426B-50B1-4B89-821E-E7F46D788D72}"/>
    <cellStyle name="Normal 3 14" xfId="1477" xr:uid="{3E2BB0D9-0113-4A4B-B56A-F2E3EBF4120E}"/>
    <cellStyle name="Normal 3 15" xfId="1478" xr:uid="{E90C3C24-60A4-4E42-AF12-64A15FF5D3AB}"/>
    <cellStyle name="Normal 3 16" xfId="1479" xr:uid="{86C20C4A-B2A6-4FD3-B3FE-1486A3773B58}"/>
    <cellStyle name="Normal 3 17" xfId="1480" xr:uid="{490167CE-A290-4FF2-85CA-62B48D78FB37}"/>
    <cellStyle name="Normal 3 18" xfId="1481" xr:uid="{3786B8ED-DF24-4B27-A528-2D3956D6D556}"/>
    <cellStyle name="Normal 3 19" xfId="1472" xr:uid="{3C55C694-F7D6-4435-855C-92A892C54CAD}"/>
    <cellStyle name="Normal 3 19 2" xfId="1819" xr:uid="{1F0E00CF-1746-48E3-B86D-33D999F86DB4}"/>
    <cellStyle name="Normal 3 19 2 2" xfId="2041" xr:uid="{CE432E3D-5880-411F-8732-692BF61DD3DA}"/>
    <cellStyle name="Normal 3 19 2 2 2" xfId="2462" xr:uid="{9F6B0683-8803-48A1-BC4F-5F690900C0A1}"/>
    <cellStyle name="Normal 3 19 2 2 3" xfId="3297" xr:uid="{C713C36C-9A28-4354-BC52-BAC7A3C96099}"/>
    <cellStyle name="Normal 3 19 2 2 4" xfId="4584" xr:uid="{B0E15383-C412-4F16-AF24-C24CF9D5FDBD}"/>
    <cellStyle name="Normal 3 19 2 3" xfId="2372" xr:uid="{4609CD11-A6FB-4844-8408-2266487F3B95}"/>
    <cellStyle name="Normal 3 19 2 3 2" xfId="3116" xr:uid="{3C05698B-BF9C-4A42-92FF-2E9F7EEE6A60}"/>
    <cellStyle name="Normal 3 19 2 3 3" xfId="4403" xr:uid="{E8A9D3EF-F2C9-4644-9A8E-2C19A8B49BF7}"/>
    <cellStyle name="Normal 3 19 2 4" xfId="2650" xr:uid="{98352A00-86B5-4A64-BFC1-AC1FDA05E9D1}"/>
    <cellStyle name="Normal 3 19 2 5" xfId="3937" xr:uid="{3098EF4F-439A-4F45-A0DF-7819AFDCFF4D}"/>
    <cellStyle name="Normal 3 19 3" xfId="1847" xr:uid="{DBDA6015-3528-4742-8013-35AC5A52478A}"/>
    <cellStyle name="Normal 3 19 3 2" xfId="2063" xr:uid="{18744A62-5FFF-4B47-A7F2-B36D792BA3CE}"/>
    <cellStyle name="Normal 3 19 3 2 2" xfId="2481" xr:uid="{B98E6D9B-E3CA-46FA-A607-752373B35C50}"/>
    <cellStyle name="Normal 3 19 3 2 3" xfId="3319" xr:uid="{D2FC5DF4-3ADA-4CD0-9353-90BA2E7F2742}"/>
    <cellStyle name="Normal 3 19 3 2 4" xfId="4606" xr:uid="{760B7158-9009-47E5-B19B-3EADA8127F0C}"/>
    <cellStyle name="Normal 3 19 3 3" xfId="2391" xr:uid="{BCB4CB5F-F47F-48BC-9ECE-E8BC9378337B}"/>
    <cellStyle name="Normal 3 19 3 3 2" xfId="3135" xr:uid="{032948AE-6FE9-40CB-B4D5-83F7C9363A14}"/>
    <cellStyle name="Normal 3 19 3 3 3" xfId="4422" xr:uid="{112FADD1-FC29-4AA9-8E61-6F1A4307A30E}"/>
    <cellStyle name="Normal 3 19 3 4" xfId="2672" xr:uid="{E8A26E27-1A02-4673-AE09-7CB51CE68620}"/>
    <cellStyle name="Normal 3 19 3 5" xfId="3959" xr:uid="{3F4925AE-C3E7-4630-8264-3697E9917F95}"/>
    <cellStyle name="Normal 3 19 4" xfId="1873" xr:uid="{4848DAF5-DD1E-46AC-B5BE-9BAA9A55F70C}"/>
    <cellStyle name="Normal 3 19 4 2" xfId="2087" xr:uid="{382DABDC-9248-4C39-9810-838BB174E047}"/>
    <cellStyle name="Normal 3 19 4 2 2" xfId="2504" xr:uid="{5C405E3C-6384-4360-8D67-696837C81C23}"/>
    <cellStyle name="Normal 3 19 4 2 3" xfId="3343" xr:uid="{5CC697E7-AA2E-4CAE-9890-84ED3F2DB05E}"/>
    <cellStyle name="Normal 3 19 4 2 4" xfId="4630" xr:uid="{92996DA1-BF72-4AC8-871C-516AC34159AD}"/>
    <cellStyle name="Normal 3 19 4 3" xfId="2414" xr:uid="{9E520639-517A-475F-A42B-6F6D847136AD}"/>
    <cellStyle name="Normal 3 19 4 3 2" xfId="3158" xr:uid="{6993C628-2B64-45E9-858E-80DB75B676D2}"/>
    <cellStyle name="Normal 3 19 4 3 3" xfId="4445" xr:uid="{A690CA5A-EE8F-4371-B973-F1B10ACF0188}"/>
    <cellStyle name="Normal 3 19 4 4" xfId="2696" xr:uid="{3BA3C4F8-3E5A-4DDF-AC3C-9ADD3EF03FD9}"/>
    <cellStyle name="Normal 3 19 4 5" xfId="3983" xr:uid="{0D5A4AF6-2CF9-402C-938F-2B98EF923E9C}"/>
    <cellStyle name="Normal 3 19 5" xfId="1956" xr:uid="{AAF9545C-22F4-4CC6-B3E5-6DB061323024}"/>
    <cellStyle name="Normal 3 19 5 2" xfId="2435" xr:uid="{796713FB-E22F-480B-B8D8-DEB591B958F7}"/>
    <cellStyle name="Normal 3 19 5 3" xfId="3212" xr:uid="{735239D1-52D4-443B-8190-11FF4B29B31A}"/>
    <cellStyle name="Normal 3 19 5 4" xfId="4499" xr:uid="{A6CD0666-B45E-4A44-93E0-73BDE7640863}"/>
    <cellStyle name="Normal 3 19 6" xfId="2345" xr:uid="{226269D3-CBE0-4EA0-A917-26D1029BD222}"/>
    <cellStyle name="Normal 3 19 6 2" xfId="3075" xr:uid="{9B0A9AAE-00AF-4B6B-96B1-85C1C9EEC619}"/>
    <cellStyle name="Normal 3 19 6 3" xfId="4362" xr:uid="{39F4EB96-BCBE-48ED-BF09-F25848961036}"/>
    <cellStyle name="Normal 3 19 7" xfId="2565" xr:uid="{8412FCB7-7733-412E-9C30-F292A56F391E}"/>
    <cellStyle name="Normal 3 19 8" xfId="3852" xr:uid="{2B30918A-F5CD-40A9-8431-050EFB2EB3B3}"/>
    <cellStyle name="Normal 3 2" xfId="1482" xr:uid="{37D51439-CCFE-4F5D-915A-97B0749657F9}"/>
    <cellStyle name="Normal 3 2 2" xfId="1483" xr:uid="{5EB26FBE-D787-4E52-92BD-11170E68CCBB}"/>
    <cellStyle name="Normal 3 3" xfId="1484" xr:uid="{4BA27FA4-AC78-41D9-80CE-C212635504A1}"/>
    <cellStyle name="Normal 3 4" xfId="1485" xr:uid="{3E8EB7ED-6560-45BF-9962-2D7C6C5232F3}"/>
    <cellStyle name="Normal 3 5" xfId="1486" xr:uid="{97F0F308-C898-451B-9B81-43698311B1EB}"/>
    <cellStyle name="Normal 3 6" xfId="1487" xr:uid="{09BDFB5B-711D-4019-A8FE-61390F46FFEF}"/>
    <cellStyle name="Normal 3 7" xfId="1488" xr:uid="{B3C124E8-7F5E-450B-8C86-9F9F5BCCF2EE}"/>
    <cellStyle name="Normal 3 8" xfId="1489" xr:uid="{A5E11063-A396-46C1-B5A8-635A30C55C14}"/>
    <cellStyle name="Normal 3 9" xfId="1490" xr:uid="{D0590C1E-A3AA-4C71-9446-3CAFFA51E979}"/>
    <cellStyle name="Normal 3_Quality Main SMT Line" xfId="1491" xr:uid="{E7B9417B-2B10-4C25-B107-9610FDAD5FA0}"/>
    <cellStyle name="Normal 30" xfId="1492" xr:uid="{97BADBC0-F326-4F31-879F-433BDAA0F829}"/>
    <cellStyle name="Normal 31" xfId="1493" xr:uid="{32CE172C-EC5B-4944-884D-A5971FCD639D}"/>
    <cellStyle name="Normal 32" xfId="1494" xr:uid="{6B0B7809-B468-4B75-9867-C3EAD95C3419}"/>
    <cellStyle name="Normal 33" xfId="1495" xr:uid="{41B6C3CE-4045-4B20-8416-02FA969E78CE}"/>
    <cellStyle name="Normal 34" xfId="1496" xr:uid="{BA129A5C-DC73-46F6-BD90-6F9E17B69FFA}"/>
    <cellStyle name="Normal 35" xfId="1497" xr:uid="{C17C0433-5441-4950-ACD2-94E5F0F99226}"/>
    <cellStyle name="Normal 36" xfId="1498" xr:uid="{855CFE85-0402-4288-8105-DF64C3C7D458}"/>
    <cellStyle name="Normal 37" xfId="1499" xr:uid="{B4B8FA0C-8CDA-4D95-A68B-B8EA08A8C651}"/>
    <cellStyle name="Normal 38" xfId="1500" xr:uid="{D3FBE3B1-238A-45FD-8EC5-C573ABE97F3B}"/>
    <cellStyle name="Normal 39" xfId="1501" xr:uid="{868C5B3A-FC43-48C3-9611-FD83E9ABB0D2}"/>
    <cellStyle name="Normal 4" xfId="1502" xr:uid="{4CEE3F20-71D8-4BF5-9432-34FD3E9FA5AD}"/>
    <cellStyle name="Normal 4 10" xfId="1503" xr:uid="{26BCD229-0EB3-401D-88D0-4FBD4E88AEE9}"/>
    <cellStyle name="Normal 4 2" xfId="1504" xr:uid="{504B0401-BAEE-4022-A5BA-9F6C0A79E181}"/>
    <cellStyle name="Normal 4 2 2" xfId="1505" xr:uid="{F8405603-BFB3-4035-A461-5541E03F8EB0}"/>
    <cellStyle name="Normal 4 2 3" xfId="1506" xr:uid="{682621CD-3248-4D15-B5C8-2BC3A0A388D6}"/>
    <cellStyle name="Normal 4 3" xfId="1507" xr:uid="{91AD5C83-6B81-49C9-B3AF-D0BCAF47C7FF}"/>
    <cellStyle name="Normal 4 4" xfId="1508" xr:uid="{FD993754-861D-4946-AB59-201128025327}"/>
    <cellStyle name="Normal 4 5" xfId="1509" xr:uid="{D4B0E809-62C9-4295-A515-363DA2C66BE4}"/>
    <cellStyle name="Normal 4 6" xfId="1510" xr:uid="{2301F9B0-4C18-404D-8C39-141B62CF6F3C}"/>
    <cellStyle name="Normal 4 7" xfId="1511" xr:uid="{6FAA7D6F-10A3-4380-9D8C-1F8D79A1FC6E}"/>
    <cellStyle name="Normal 4 8" xfId="1512" xr:uid="{D3DA923E-8BBC-4D53-979E-CF059ED747CC}"/>
    <cellStyle name="Normal 4 9" xfId="1513" xr:uid="{1714DC8A-A536-4AB3-880B-0DE2EEB4BFDC}"/>
    <cellStyle name="Normal 4_Daily production report (agustus 09)" xfId="1514" xr:uid="{FEF5FDE3-EC9A-4D98-8108-76013EFC149D}"/>
    <cellStyle name="Normal 40" xfId="1515" xr:uid="{E16AAA0F-7D17-4BE2-9C3B-E5DFFF88C2F8}"/>
    <cellStyle name="Normal 41" xfId="1516" xr:uid="{D8945557-B251-4840-896F-1D7AAC187EA7}"/>
    <cellStyle name="Normal 42" xfId="1517" xr:uid="{620E63A8-C8FF-4917-8036-4DD438BB7120}"/>
    <cellStyle name="Normal 43" xfId="1518" xr:uid="{3CC77EDA-3002-403E-A5EC-BA0CA372E95A}"/>
    <cellStyle name="Normal 44" xfId="1519" xr:uid="{10867DA7-23EC-461B-A6A5-B210B6C2C2F9}"/>
    <cellStyle name="Normal 45" xfId="1520" xr:uid="{46B2D3D5-9BD5-4657-8BEB-232A65387D53}"/>
    <cellStyle name="Normal 46" xfId="1521" xr:uid="{5A2A74B5-D0CE-496C-868D-3FAF388AA687}"/>
    <cellStyle name="Normal 46 2" xfId="1820" xr:uid="{4B50B56B-CC36-47C8-BB80-AB28981ED263}"/>
    <cellStyle name="Normal 46 2 2" xfId="2042" xr:uid="{78B9FBC9-2114-4B70-8B3A-C4B0A6A2FD4B}"/>
    <cellStyle name="Normal 46 2 2 2" xfId="2463" xr:uid="{24AC3605-7715-4085-9179-371EE3385D7D}"/>
    <cellStyle name="Normal 46 2 2 3" xfId="3298" xr:uid="{3FD024BE-6632-43D5-B7C4-691C0BA58677}"/>
    <cellStyle name="Normal 46 2 2 4" xfId="4585" xr:uid="{9FE1B99C-250A-4910-8FB0-66EC017B7CFB}"/>
    <cellStyle name="Normal 46 2 3" xfId="2373" xr:uid="{FBD24406-D664-4C4C-BB23-73EBDBFB9D43}"/>
    <cellStyle name="Normal 46 2 3 2" xfId="3117" xr:uid="{23DC3C21-56E3-4ED2-B107-C5160819659B}"/>
    <cellStyle name="Normal 46 2 3 3" xfId="4404" xr:uid="{0A377C3A-1CE8-4F6F-99A1-588641F72B68}"/>
    <cellStyle name="Normal 46 2 4" xfId="2651" xr:uid="{EE359458-295E-486F-A4C6-1494762925B5}"/>
    <cellStyle name="Normal 46 2 5" xfId="3938" xr:uid="{89C857B5-9330-496C-81EE-666DD467453A}"/>
    <cellStyle name="Normal 46 3" xfId="1848" xr:uid="{FFD3166D-DFA0-4467-BED1-4C7C64BABDE6}"/>
    <cellStyle name="Normal 46 3 2" xfId="2064" xr:uid="{8EE4AFFB-5C49-4513-AD52-A5849F2AEEA3}"/>
    <cellStyle name="Normal 46 3 2 2" xfId="2482" xr:uid="{A39814B5-FF3C-4A89-A2A0-5CA0594D3731}"/>
    <cellStyle name="Normal 46 3 2 3" xfId="3320" xr:uid="{D6459E81-DDF7-4949-BADD-C9817EE94DCF}"/>
    <cellStyle name="Normal 46 3 2 4" xfId="4607" xr:uid="{3DB65232-1765-425D-BFCB-19005FD7C4B2}"/>
    <cellStyle name="Normal 46 3 3" xfId="2392" xr:uid="{227C4B2D-C186-4154-AC9D-8E704AA2CF67}"/>
    <cellStyle name="Normal 46 3 3 2" xfId="3136" xr:uid="{09BED4FF-F532-496C-A1FA-AC3F225D2BE9}"/>
    <cellStyle name="Normal 46 3 3 3" xfId="4423" xr:uid="{5A6D7EFE-B385-4551-8731-7AFE856100A4}"/>
    <cellStyle name="Normal 46 3 4" xfId="2673" xr:uid="{B82CE396-55F1-416D-9B1E-1ABCB8797C21}"/>
    <cellStyle name="Normal 46 3 5" xfId="3960" xr:uid="{CADAC73A-4FDB-43D0-86F1-62A67DAB8604}"/>
    <cellStyle name="Normal 46 4" xfId="1874" xr:uid="{6A0ABE10-C826-4EAA-A040-7B1F32156381}"/>
    <cellStyle name="Normal 46 4 2" xfId="2088" xr:uid="{09FB52C9-B724-46F0-B6E8-A9B7ECAB38B2}"/>
    <cellStyle name="Normal 46 4 2 2" xfId="2505" xr:uid="{3EE5D954-6701-429A-9758-48F3FB8CB098}"/>
    <cellStyle name="Normal 46 4 2 3" xfId="3344" xr:uid="{97B86462-3C4D-4CCD-81B6-628C8E51DCD0}"/>
    <cellStyle name="Normal 46 4 2 4" xfId="4631" xr:uid="{E39792C6-F0E3-4A79-9B2D-47CD0DBA9DDD}"/>
    <cellStyle name="Normal 46 4 3" xfId="2415" xr:uid="{D5D24810-AE97-48F6-9C3E-9335D09398B0}"/>
    <cellStyle name="Normal 46 4 3 2" xfId="3159" xr:uid="{E24341D6-9FDB-4EA3-A5F0-6F8A699588BF}"/>
    <cellStyle name="Normal 46 4 3 3" xfId="4446" xr:uid="{8DE2B894-9CD7-4E1D-AAAF-4E92FFD87939}"/>
    <cellStyle name="Normal 46 4 4" xfId="2697" xr:uid="{6F63A3EB-83C8-41AC-9F24-92AEC47BC742}"/>
    <cellStyle name="Normal 46 4 5" xfId="3984" xr:uid="{1E2B8870-9A81-46D2-B671-D4D50E4AFFDB}"/>
    <cellStyle name="Normal 46 5" xfId="1957" xr:uid="{A8C8B857-1D2C-464E-9A9F-AD610B7D5F1F}"/>
    <cellStyle name="Normal 46 5 2" xfId="2436" xr:uid="{BFBA2463-A6EB-45F8-9A28-97385B6C8DB0}"/>
    <cellStyle name="Normal 46 5 3" xfId="3213" xr:uid="{B3CC07E6-156A-45D3-8DCB-F9FBAC712DA7}"/>
    <cellStyle name="Normal 46 5 4" xfId="4500" xr:uid="{15A93EA3-5D49-4329-B6AF-BD161D658134}"/>
    <cellStyle name="Normal 46 6" xfId="2346" xr:uid="{F93540E4-06BC-4661-A99D-C1C187AA39EA}"/>
    <cellStyle name="Normal 46 6 2" xfId="3076" xr:uid="{A7D5DAD8-15C2-46CF-9354-63879610EF2F}"/>
    <cellStyle name="Normal 46 6 3" xfId="4363" xr:uid="{209BBEC7-2CCE-4DDA-BB5D-C2E938B726BE}"/>
    <cellStyle name="Normal 46 7" xfId="2566" xr:uid="{5F41CDA8-B022-4530-8EAC-6114BE5240AC}"/>
    <cellStyle name="Normal 46 8" xfId="3853" xr:uid="{A3F0B708-557C-40C0-8F3E-E589DB706124}"/>
    <cellStyle name="Normal 47" xfId="1522" xr:uid="{665A998E-86AA-4F1A-86C8-B5CCEDADD95C}"/>
    <cellStyle name="Normal 47 2" xfId="1821" xr:uid="{FE4117B4-D79F-4ECF-B6FD-3852ED691B12}"/>
    <cellStyle name="Normal 47 2 2" xfId="2043" xr:uid="{CCD055F0-1339-4F87-9F5F-ACA2658E7B55}"/>
    <cellStyle name="Normal 47 2 2 2" xfId="2464" xr:uid="{0366E26C-94C9-4996-93D7-1FBF434E3C56}"/>
    <cellStyle name="Normal 47 2 2 3" xfId="3299" xr:uid="{4C69B989-009C-4F55-A1FC-AFE7EB93FD11}"/>
    <cellStyle name="Normal 47 2 2 4" xfId="4586" xr:uid="{C495109A-2701-453B-A1E1-D600AE1D06BA}"/>
    <cellStyle name="Normal 47 2 3" xfId="2374" xr:uid="{4BA66F20-F8ED-4606-8D0D-53DDC22E33BA}"/>
    <cellStyle name="Normal 47 2 3 2" xfId="3118" xr:uid="{B7E624A5-B057-45AA-8677-ED0E97F11572}"/>
    <cellStyle name="Normal 47 2 3 3" xfId="4405" xr:uid="{8A4FF8B9-8C9B-4CA7-88B0-E077B19DB231}"/>
    <cellStyle name="Normal 47 2 4" xfId="2652" xr:uid="{93D67A3D-DC2E-4E3C-A332-4028B56077C0}"/>
    <cellStyle name="Normal 47 2 5" xfId="3939" xr:uid="{6D337A48-0AEB-4A8F-9902-7CB2933D618F}"/>
    <cellStyle name="Normal 47 3" xfId="1849" xr:uid="{AD3E8938-0A09-4B85-A037-63986455E295}"/>
    <cellStyle name="Normal 47 3 2" xfId="2065" xr:uid="{5723EBBB-10D4-454A-9084-E86BFD8E8129}"/>
    <cellStyle name="Normal 47 3 2 2" xfId="2483" xr:uid="{631D8530-F7A5-4450-875D-FDD99EEAF0E1}"/>
    <cellStyle name="Normal 47 3 2 3" xfId="3321" xr:uid="{CFE28118-6AE6-4836-A679-05E9D2CF15CB}"/>
    <cellStyle name="Normal 47 3 2 4" xfId="4608" xr:uid="{EDAF63B2-651D-41EB-9EE0-63C8EC487952}"/>
    <cellStyle name="Normal 47 3 3" xfId="2393" xr:uid="{FF6916D8-83A9-4363-85C5-70AAD602846C}"/>
    <cellStyle name="Normal 47 3 3 2" xfId="3137" xr:uid="{A24CD3D4-221C-437D-B261-FD081F4B3D16}"/>
    <cellStyle name="Normal 47 3 3 3" xfId="4424" xr:uid="{0ABA1B78-1E92-4C12-8B6D-445DBF203044}"/>
    <cellStyle name="Normal 47 3 4" xfId="2674" xr:uid="{EC22D0F9-FF94-4C30-895B-62787C6D0560}"/>
    <cellStyle name="Normal 47 3 5" xfId="3961" xr:uid="{1E080EE9-732B-442C-B3E2-154EADF0B239}"/>
    <cellStyle name="Normal 47 4" xfId="1875" xr:uid="{13A03A63-B110-40BC-A79E-FF697A8E5F30}"/>
    <cellStyle name="Normal 47 4 2" xfId="2089" xr:uid="{F07D1DFE-1D79-4EDE-90DB-ACDD98A2E432}"/>
    <cellStyle name="Normal 47 4 2 2" xfId="2506" xr:uid="{F84A6F73-E60E-49FE-9748-A8C37D1CC035}"/>
    <cellStyle name="Normal 47 4 2 3" xfId="3345" xr:uid="{5DE42769-1B70-472E-84A1-1078C088EA46}"/>
    <cellStyle name="Normal 47 4 2 4" xfId="4632" xr:uid="{8A751795-FC80-41B4-98CC-C82CDBF1E3F3}"/>
    <cellStyle name="Normal 47 4 3" xfId="2416" xr:uid="{5C4A0208-6583-41E4-86C4-DD9969727601}"/>
    <cellStyle name="Normal 47 4 3 2" xfId="3160" xr:uid="{7E19894B-997E-4316-97F0-D5928028979D}"/>
    <cellStyle name="Normal 47 4 3 3" xfId="4447" xr:uid="{55197606-8567-4C0C-8DF8-E4D6645E58F0}"/>
    <cellStyle name="Normal 47 4 4" xfId="2698" xr:uid="{2F64AB3E-83F3-414F-B659-4A21842B373C}"/>
    <cellStyle name="Normal 47 4 5" xfId="3985" xr:uid="{611E3A04-C256-465C-ABAD-4CE6F5C7EB66}"/>
    <cellStyle name="Normal 47 5" xfId="1958" xr:uid="{335DAEAE-BDDB-4C75-A5CD-C661592F7BF1}"/>
    <cellStyle name="Normal 47 5 2" xfId="2437" xr:uid="{D1EEC53E-BFA5-4E91-A472-99540F560A2E}"/>
    <cellStyle name="Normal 47 5 3" xfId="3214" xr:uid="{256243B5-1EA3-420C-82CF-B0A2A3C2B2F4}"/>
    <cellStyle name="Normal 47 5 4" xfId="4501" xr:uid="{718175F7-AC7B-4B74-89B3-9A2F49B52D2D}"/>
    <cellStyle name="Normal 47 6" xfId="2347" xr:uid="{D81D2180-6469-4BAF-BD27-852044124B8A}"/>
    <cellStyle name="Normal 47 6 2" xfId="3077" xr:uid="{2B8BBC62-A67B-42FE-ACB2-8075976D3FB3}"/>
    <cellStyle name="Normal 47 6 3" xfId="4364" xr:uid="{B5F904C0-8BDE-41C3-A93F-DB9D1D21B687}"/>
    <cellStyle name="Normal 47 7" xfId="2567" xr:uid="{2E9D714B-CAB3-4599-926C-221A843C7321}"/>
    <cellStyle name="Normal 47 8" xfId="3854" xr:uid="{8FCCB3D0-C765-4A29-B486-11656EA018F8}"/>
    <cellStyle name="Normal 48" xfId="1523" xr:uid="{C26A801B-F90A-4C31-8BBD-FDB0CED55641}"/>
    <cellStyle name="Normal 48 2" xfId="1822" xr:uid="{AD39E3E6-D6DE-450F-99D7-03632385732A}"/>
    <cellStyle name="Normal 48 2 2" xfId="2044" xr:uid="{458D3B81-71F4-412E-AB37-B0BC8FF496A9}"/>
    <cellStyle name="Normal 48 2 2 2" xfId="2465" xr:uid="{F9C12F6E-D22A-4A1E-B714-76E56AE6C251}"/>
    <cellStyle name="Normal 48 2 2 3" xfId="3300" xr:uid="{DBD388F0-59FD-4E9F-A859-C846802FFB67}"/>
    <cellStyle name="Normal 48 2 2 4" xfId="4587" xr:uid="{A8C37C38-2DD6-491A-901A-7DE0010FACBB}"/>
    <cellStyle name="Normal 48 2 3" xfId="2375" xr:uid="{3158F024-41F7-4B74-B537-257BA4608C22}"/>
    <cellStyle name="Normal 48 2 3 2" xfId="3119" xr:uid="{ED7A4B75-C16E-4EC8-AFE7-5CB66A0B7EB6}"/>
    <cellStyle name="Normal 48 2 3 3" xfId="4406" xr:uid="{63EB7A7A-8773-4BE2-84AC-DB8A02CA4F9A}"/>
    <cellStyle name="Normal 48 2 4" xfId="2653" xr:uid="{F32AC62B-910F-4340-B36A-2FC0614983B4}"/>
    <cellStyle name="Normal 48 2 5" xfId="3940" xr:uid="{04BD8A81-B0FF-46FE-A933-96B2A97ED212}"/>
    <cellStyle name="Normal 48 3" xfId="1850" xr:uid="{2EFF1168-DC3C-414E-81B1-5D21AA5F78D3}"/>
    <cellStyle name="Normal 48 3 2" xfId="2066" xr:uid="{9E8CED40-BF8E-4498-9165-A670CB8860FC}"/>
    <cellStyle name="Normal 48 3 2 2" xfId="2484" xr:uid="{EA2C7EE2-F4C1-4B25-A3AC-01E94BF5EFE9}"/>
    <cellStyle name="Normal 48 3 2 3" xfId="3322" xr:uid="{0A220A5C-E77B-483D-95B1-E476FD2A7C36}"/>
    <cellStyle name="Normal 48 3 2 4" xfId="4609" xr:uid="{96653053-FFAB-4356-91A0-B13706AD02F7}"/>
    <cellStyle name="Normal 48 3 3" xfId="2394" xr:uid="{777063DC-EF0C-4DE1-B226-25A775D80622}"/>
    <cellStyle name="Normal 48 3 3 2" xfId="3138" xr:uid="{A7DB7F78-750B-4D31-9A49-9E4E57B6604A}"/>
    <cellStyle name="Normal 48 3 3 3" xfId="4425" xr:uid="{929C5D21-B3B3-4089-9153-A7DA67D6D4B8}"/>
    <cellStyle name="Normal 48 3 4" xfId="2675" xr:uid="{B9E1056D-F213-44AC-9EA6-355A5FB3667F}"/>
    <cellStyle name="Normal 48 3 5" xfId="3962" xr:uid="{73998F1C-37C8-4075-A3EC-6EBC7FECD445}"/>
    <cellStyle name="Normal 48 4" xfId="1876" xr:uid="{B965B299-5845-46A1-BDF8-71AA33DDC150}"/>
    <cellStyle name="Normal 48 4 2" xfId="2090" xr:uid="{8235D843-BFCC-4BC0-BD29-5CD47A690AB8}"/>
    <cellStyle name="Normal 48 4 2 2" xfId="2507" xr:uid="{A312B050-4175-433C-9F14-08F5CCF588F5}"/>
    <cellStyle name="Normal 48 4 2 3" xfId="3346" xr:uid="{B264F970-C99F-46E2-8AF0-63BE42CD9C90}"/>
    <cellStyle name="Normal 48 4 2 4" xfId="4633" xr:uid="{ECCE0F91-4816-414F-A8E0-012F0F77F400}"/>
    <cellStyle name="Normal 48 4 3" xfId="2417" xr:uid="{55AADD81-D8B8-402A-846C-4C09C279AD94}"/>
    <cellStyle name="Normal 48 4 3 2" xfId="3161" xr:uid="{29DEF1E7-6BE8-4FBD-8378-4BF0790E7652}"/>
    <cellStyle name="Normal 48 4 3 3" xfId="4448" xr:uid="{AF8B6235-8B0C-45AC-8351-6CFA685CF6D0}"/>
    <cellStyle name="Normal 48 4 4" xfId="2699" xr:uid="{FD45A455-A008-44B2-8751-B7A31D55957C}"/>
    <cellStyle name="Normal 48 4 5" xfId="3986" xr:uid="{DFD56C91-8E48-466E-B4F8-5FEFC911E755}"/>
    <cellStyle name="Normal 48 5" xfId="1959" xr:uid="{2C63120F-C5FA-46B5-B7E9-8727D0ACD327}"/>
    <cellStyle name="Normal 48 5 2" xfId="2438" xr:uid="{6E5B3C08-98AD-42E9-9B4C-4E50DDFB86AA}"/>
    <cellStyle name="Normal 48 5 3" xfId="3215" xr:uid="{41CF9FA9-1764-4218-BFA7-FDC5FCD63B76}"/>
    <cellStyle name="Normal 48 5 4" xfId="4502" xr:uid="{C217EEE0-F6DD-45C7-9275-8881020C6507}"/>
    <cellStyle name="Normal 48 6" xfId="2348" xr:uid="{190B5019-D6F5-4633-A937-056D572DC4DE}"/>
    <cellStyle name="Normal 48 6 2" xfId="3078" xr:uid="{DC2AED98-8D5E-411C-B157-0E3AF8D43D40}"/>
    <cellStyle name="Normal 48 6 3" xfId="4365" xr:uid="{30461F35-D5A9-402A-A404-894B5350E38D}"/>
    <cellStyle name="Normal 48 7" xfId="2568" xr:uid="{F1481B41-FA19-410F-A667-5754F74537E0}"/>
    <cellStyle name="Normal 48 8" xfId="3855" xr:uid="{58D565D5-DBBE-4B5F-A4CE-BB0418554A2C}"/>
    <cellStyle name="Normal 49" xfId="1524" xr:uid="{6ED60E45-8D8F-4CDD-AEC8-5A1407518D13}"/>
    <cellStyle name="Normal 49 2" xfId="1823" xr:uid="{BF80B961-DED7-4C85-88E0-BAB188EB4B99}"/>
    <cellStyle name="Normal 49 2 2" xfId="2045" xr:uid="{77B3DBE0-49DD-498A-AE43-839431275FE2}"/>
    <cellStyle name="Normal 49 2 2 2" xfId="2466" xr:uid="{C73DAB09-8F8C-4C73-84CD-1FA34BCCE4B0}"/>
    <cellStyle name="Normal 49 2 2 3" xfId="3301" xr:uid="{2A1A0F2A-36D4-4BA7-9587-332CFE68F612}"/>
    <cellStyle name="Normal 49 2 2 4" xfId="4588" xr:uid="{9473D07F-0B7E-4291-AA1E-F130F55EBFF9}"/>
    <cellStyle name="Normal 49 2 3" xfId="2376" xr:uid="{147A5BD0-E8A3-4990-BC65-12948EC94704}"/>
    <cellStyle name="Normal 49 2 3 2" xfId="3120" xr:uid="{B6516B41-AB28-4B1C-8CC5-DB197CCEF034}"/>
    <cellStyle name="Normal 49 2 3 3" xfId="4407" xr:uid="{211C7192-4A21-4A36-9FBA-F7EBC946F037}"/>
    <cellStyle name="Normal 49 2 4" xfId="2654" xr:uid="{7DF6E844-7AA8-4964-9E12-166EF0D815BB}"/>
    <cellStyle name="Normal 49 2 5" xfId="3941" xr:uid="{775E726C-B6A3-4FFE-A8F8-3BFE152A9760}"/>
    <cellStyle name="Normal 49 3" xfId="1851" xr:uid="{FAF6E236-F8C1-466B-A590-0D7EF449604E}"/>
    <cellStyle name="Normal 49 3 2" xfId="2067" xr:uid="{1DED74BA-EB16-408C-80E6-D208C12AFA61}"/>
    <cellStyle name="Normal 49 3 2 2" xfId="2485" xr:uid="{8F5C1AB8-7ABF-4DDE-887D-D579EDC1C06A}"/>
    <cellStyle name="Normal 49 3 2 3" xfId="3323" xr:uid="{6A8628D0-282C-481E-8226-2668AAA62AFA}"/>
    <cellStyle name="Normal 49 3 2 4" xfId="4610" xr:uid="{964256DD-4594-475C-93D4-978644C910CE}"/>
    <cellStyle name="Normal 49 3 3" xfId="2395" xr:uid="{9BFE607C-67D2-4F6E-BA6E-A32B915D9953}"/>
    <cellStyle name="Normal 49 3 3 2" xfId="3139" xr:uid="{C2B2D5AE-7A56-4912-836F-64CC14708707}"/>
    <cellStyle name="Normal 49 3 3 3" xfId="4426" xr:uid="{0FE45AED-02F9-4DE2-80B7-C47A90685BEA}"/>
    <cellStyle name="Normal 49 3 4" xfId="2676" xr:uid="{CA7CEF9E-87AF-4EFA-9277-75471092357C}"/>
    <cellStyle name="Normal 49 3 5" xfId="3963" xr:uid="{B0291F95-0A73-4389-BA50-948FFF91DF71}"/>
    <cellStyle name="Normal 49 4" xfId="1877" xr:uid="{6BC3F549-ED04-4CE8-96B0-35DBD945584D}"/>
    <cellStyle name="Normal 49 4 2" xfId="2091" xr:uid="{4DC570E0-17DD-4EA0-8515-160416BA83D0}"/>
    <cellStyle name="Normal 49 4 2 2" xfId="2508" xr:uid="{30CC29E6-E13F-48B8-A869-FCF89F7BF1FB}"/>
    <cellStyle name="Normal 49 4 2 3" xfId="3347" xr:uid="{C4CE3A65-3E3E-4719-9535-3B6CA00355DC}"/>
    <cellStyle name="Normal 49 4 2 4" xfId="4634" xr:uid="{6FEAC45B-C1A3-4263-A5C5-2C6CE056FA0C}"/>
    <cellStyle name="Normal 49 4 3" xfId="2418" xr:uid="{3C570C08-F80D-4881-8BD2-0205222807B8}"/>
    <cellStyle name="Normal 49 4 3 2" xfId="3162" xr:uid="{9DAE22D0-94AE-4A18-8CD3-9B7A93404E08}"/>
    <cellStyle name="Normal 49 4 3 3" xfId="4449" xr:uid="{6D9AAB66-5536-4FD3-97B2-6F361B0F889A}"/>
    <cellStyle name="Normal 49 4 4" xfId="2700" xr:uid="{78DE03CE-6C4D-4233-AD0E-EA53FF8BA6AC}"/>
    <cellStyle name="Normal 49 4 5" xfId="3987" xr:uid="{488CEA16-F61F-4CD3-9627-32BD5567E2D3}"/>
    <cellStyle name="Normal 49 5" xfId="1960" xr:uid="{EEF1E564-D0BE-42AA-A910-044184F6AA9E}"/>
    <cellStyle name="Normal 49 5 2" xfId="2439" xr:uid="{4D415D2E-EEB2-446B-ACCF-B8D1973EFE0C}"/>
    <cellStyle name="Normal 49 5 3" xfId="3216" xr:uid="{A345890C-D8ED-40BC-805E-5C48C218352E}"/>
    <cellStyle name="Normal 49 5 4" xfId="4503" xr:uid="{3B158AE5-1B97-4DE5-8579-2FF009778735}"/>
    <cellStyle name="Normal 49 6" xfId="2349" xr:uid="{8664EE43-8C56-4955-9EEC-007097E761F0}"/>
    <cellStyle name="Normal 49 6 2" xfId="3079" xr:uid="{18CDDD07-A9FE-4F7B-8D21-B64F567E3C17}"/>
    <cellStyle name="Normal 49 6 3" xfId="4366" xr:uid="{90137C82-3FFD-4428-8E3D-BF78A7753D14}"/>
    <cellStyle name="Normal 49 7" xfId="2569" xr:uid="{CCFD5B7E-04C9-4FDD-9B02-2691521E0E76}"/>
    <cellStyle name="Normal 49 8" xfId="3856" xr:uid="{330DA309-312B-443B-AF6B-87B4B38302B0}"/>
    <cellStyle name="Normal 5" xfId="1525" xr:uid="{125B9977-8688-431A-9F95-274C7F8FFF5B}"/>
    <cellStyle name="Normal 5 2" xfId="1526" xr:uid="{B09EAD0A-094D-4016-B616-B10E1C6A7D0A}"/>
    <cellStyle name="Normal 5 3" xfId="1527" xr:uid="{82687371-57DE-43A6-B561-02594C6A4975}"/>
    <cellStyle name="Normal 5 4" xfId="1528" xr:uid="{9391DF59-6A07-4610-B179-F7899EAC12E4}"/>
    <cellStyle name="Normal 5_Daily production report (agustus 09)" xfId="1529" xr:uid="{2DD96FFD-1B47-4044-80CD-3C3E9222A8FF}"/>
    <cellStyle name="Normal 50" xfId="1530" xr:uid="{1CECF060-95B5-459F-A9D9-3DFC55564097}"/>
    <cellStyle name="Normal 51" xfId="1531" xr:uid="{D246A62B-27A8-452B-8A4D-FB6BFC1FDE16}"/>
    <cellStyle name="Normal 52" xfId="220" xr:uid="{72CB28B8-F0EB-4680-974A-558D0DDF2188}"/>
    <cellStyle name="Normal 53" xfId="85" xr:uid="{C854569F-B951-400C-ABA7-F4BA3A6B6AE1}"/>
    <cellStyle name="Normal 53 2" xfId="1912" xr:uid="{9176F4F7-0BEB-435A-B1C3-D2626AE99AEE}"/>
    <cellStyle name="Normal 53 2 2" xfId="2425" xr:uid="{EA5D6754-DDBB-4A34-A184-7007E46256E3}"/>
    <cellStyle name="Normal 53 2 3" xfId="3169" xr:uid="{143992EE-8161-4A09-83D4-E25DED842687}"/>
    <cellStyle name="Normal 53 2 4" xfId="4456" xr:uid="{45659D03-AA35-4892-84FB-2464FFE1BACB}"/>
    <cellStyle name="Normal 53 3" xfId="2335" xr:uid="{0E46AAC9-88F9-4BB9-BE55-F9ADB39228A5}"/>
    <cellStyle name="Normal 53 3 2" xfId="2945" xr:uid="{63203783-9F1A-4AB6-95F7-37E6247176ED}"/>
    <cellStyle name="Normal 53 3 3" xfId="4232" xr:uid="{84195324-8D88-44D7-9189-B13C67BF2856}"/>
    <cellStyle name="Normal 53 4" xfId="2522" xr:uid="{7F358BAD-AEEE-4027-83E8-0B8EB54061BB}"/>
    <cellStyle name="Normal 53 5" xfId="3809" xr:uid="{73313B85-E37C-4226-BEE0-26C2B71E7D12}"/>
    <cellStyle name="Normal 54" xfId="1762" xr:uid="{F5D92C80-03CA-485D-958C-8E0472B38C07}"/>
    <cellStyle name="Normal 54 2" xfId="2019" xr:uid="{69065F55-75D2-454B-8C99-1D0D78812D78}"/>
    <cellStyle name="Normal 54 2 2" xfId="2444" xr:uid="{4753230F-8BF0-486E-B90B-EC90AF92DC77}"/>
    <cellStyle name="Normal 54 2 3" xfId="3275" xr:uid="{DF5EED3A-AF9D-42DC-9A42-7B540D9BB93E}"/>
    <cellStyle name="Normal 54 2 4" xfId="4562" xr:uid="{C1131216-780D-4696-9983-45C51AA35DB7}"/>
    <cellStyle name="Normal 54 3" xfId="2354" xr:uid="{DBA4EB09-AC6C-4B41-AE69-D548F85BF8F2}"/>
    <cellStyle name="Normal 54 3 2" xfId="3096" xr:uid="{964F51A0-F2F1-465A-81A7-29FFF0DF167E}"/>
    <cellStyle name="Normal 54 3 3" xfId="4383" xr:uid="{493E6FBF-512F-4FB1-A68F-2812D5D48F90}"/>
    <cellStyle name="Normal 54 4" xfId="2628" xr:uid="{3CC04DB4-B9D9-495F-A4EF-FD3CAB5EF301}"/>
    <cellStyle name="Normal 54 5" xfId="3915" xr:uid="{D707FEB4-74BB-4A55-AAE6-B86F415901EF}"/>
    <cellStyle name="Normal 55" xfId="1771" xr:uid="{82AA98F2-8E54-43C5-AA7D-B08B3E69A6FD}"/>
    <cellStyle name="Normal 55 2" xfId="2022" xr:uid="{86624745-71F8-4F11-A7E0-E5B41415161B}"/>
    <cellStyle name="Normal 55 2 2" xfId="2447" xr:uid="{4BA9FA37-1223-4039-8772-0E7BCC948923}"/>
    <cellStyle name="Normal 55 2 3" xfId="3278" xr:uid="{D19EC58F-5492-4092-979D-63194018790C}"/>
    <cellStyle name="Normal 55 2 4" xfId="4565" xr:uid="{B1BCDF54-C2ED-46FB-9E5C-25C96AB538E8}"/>
    <cellStyle name="Normal 55 3" xfId="2357" xr:uid="{CE7F61A4-9F3E-4B95-8DC0-F82DC0DBFB66}"/>
    <cellStyle name="Normal 55 3 2" xfId="3099" xr:uid="{2035C88C-43F1-4400-B3F3-6B940F525636}"/>
    <cellStyle name="Normal 55 3 3" xfId="4386" xr:uid="{06D3B1E1-C670-4D2B-8B88-C74836E91DEE}"/>
    <cellStyle name="Normal 55 4" xfId="2631" xr:uid="{400BA9FD-3C2E-4195-B753-2B4087F9B2D1}"/>
    <cellStyle name="Normal 55 5" xfId="3918" xr:uid="{A6DC534A-9D90-4F47-A6B0-75D455C39633}"/>
    <cellStyle name="Normal 56" xfId="1773" xr:uid="{2922BE27-29CF-42BC-865E-5338D995AD62}"/>
    <cellStyle name="Normal 56 2" xfId="2024" xr:uid="{A77394CB-5AED-4E40-BA44-1C5793BF6C1E}"/>
    <cellStyle name="Normal 56 2 2" xfId="2449" xr:uid="{02AFE329-8837-46DE-88F7-4795B89E32CE}"/>
    <cellStyle name="Normal 56 2 3" xfId="3280" xr:uid="{925DA259-E942-46F6-AA84-8B693AAB3C74}"/>
    <cellStyle name="Normal 56 2 4" xfId="4567" xr:uid="{85622D81-F7E0-4CB8-B8BF-E8DD50F81B9A}"/>
    <cellStyle name="Normal 56 3" xfId="2359" xr:uid="{460FBC0F-01EA-41D2-B544-03B2E6F787ED}"/>
    <cellStyle name="Normal 56 3 2" xfId="3101" xr:uid="{7762E6AA-531E-4D6C-B157-186520302D6E}"/>
    <cellStyle name="Normal 56 3 3" xfId="4388" xr:uid="{A8C5D98C-C8A9-42FD-8206-788F1C10A984}"/>
    <cellStyle name="Normal 56 4" xfId="2633" xr:uid="{2FAEE4C0-DB84-4817-8C78-6B5AA3F32AA4}"/>
    <cellStyle name="Normal 56 5" xfId="3920" xr:uid="{B1166490-76BC-4A1A-AD66-4328DD9FF86B}"/>
    <cellStyle name="Normal 57" xfId="1774" xr:uid="{96AF8782-3C22-436A-A850-E24C037D6F77}"/>
    <cellStyle name="Normal 58" xfId="1801" xr:uid="{C7D62C60-06D6-4DD4-807C-DC646FF54786}"/>
    <cellStyle name="Normal 59" xfId="1804" xr:uid="{F4069B19-7030-44CF-9CD1-9600E21CCCDE}"/>
    <cellStyle name="Normal 59 2" xfId="2028" xr:uid="{91585AA0-9903-45E6-AB5B-A9E90D270881}"/>
    <cellStyle name="Normal 59 2 2" xfId="2450" xr:uid="{B90063B4-49D5-478C-B539-007F0C2BB00E}"/>
    <cellStyle name="Normal 59 2 3" xfId="3284" xr:uid="{A9AF4F7B-6FDF-4AFA-BE18-DA353D324CA5}"/>
    <cellStyle name="Normal 59 2 4" xfId="4571" xr:uid="{97696AFC-F3DA-44A5-B218-E4B11D687E47}"/>
    <cellStyle name="Normal 59 3" xfId="2360" xr:uid="{F65A9C82-B342-42A3-9C03-7FF661ACB47B}"/>
    <cellStyle name="Normal 59 3 2" xfId="3104" xr:uid="{CAAF2396-AFF4-49A7-88C3-332BA42E4783}"/>
    <cellStyle name="Normal 59 3 3" xfId="4391" xr:uid="{D8F49B4A-9C29-4AA2-8EF6-F3ABAE392662}"/>
    <cellStyle name="Normal 59 4" xfId="2637" xr:uid="{6F3D1765-4C3A-4578-A056-C0BF71D8E58D}"/>
    <cellStyle name="Normal 59 5" xfId="3924" xr:uid="{435938C0-E1B9-4249-B33B-519896C5F165}"/>
    <cellStyle name="Normal 6" xfId="1532" xr:uid="{7D6418F6-02DA-47F8-A8F3-FAEE72122C84}"/>
    <cellStyle name="Normal 6 10" xfId="1961" xr:uid="{7A02C948-FAB3-4C29-A338-348A850F4633}"/>
    <cellStyle name="Normal 6 10 2" xfId="2440" xr:uid="{E5A47950-0081-45DD-BCBF-66ABBD9536FC}"/>
    <cellStyle name="Normal 6 10 3" xfId="3217" xr:uid="{94D53223-A453-42AC-AF23-196CA36F7788}"/>
    <cellStyle name="Normal 6 10 4" xfId="4504" xr:uid="{6E7141C6-3257-4D38-93ED-23BAE3E16195}"/>
    <cellStyle name="Normal 6 11" xfId="2350" xr:uid="{131DF4C0-0EAF-4697-81EF-C391735BA366}"/>
    <cellStyle name="Normal 6 11 2" xfId="3080" xr:uid="{A9805D1A-C589-4483-8820-664B8E475870}"/>
    <cellStyle name="Normal 6 11 3" xfId="4367" xr:uid="{33418FC0-E932-47A9-954D-2235254CE632}"/>
    <cellStyle name="Normal 6 12" xfId="2570" xr:uid="{DC395D0B-B091-4D1E-88C5-CAFE0BB7FC09}"/>
    <cellStyle name="Normal 6 13" xfId="3857" xr:uid="{CF543847-9B19-4BB1-A3C9-DD5EBA336496}"/>
    <cellStyle name="Normal 6 2" xfId="1533" xr:uid="{5A1FFDFC-730C-4E4C-90D6-C0D04CCDE151}"/>
    <cellStyle name="Normal 6 2 2" xfId="1534" xr:uid="{EBDB35F8-1C53-42B0-981B-D1FB3FCAAB1C}"/>
    <cellStyle name="Normal 6 3" xfId="1535" xr:uid="{C58AB804-41B0-4635-A83C-71951221DA10}"/>
    <cellStyle name="Normal 6 4" xfId="1536" xr:uid="{7BBDA5D1-14B6-46C8-8EE0-B3D56232C468}"/>
    <cellStyle name="Normal 6 5" xfId="1537" xr:uid="{0A5B9DA4-43A6-4C18-9583-BEF324BCD806}"/>
    <cellStyle name="Normal 6 6" xfId="1538" xr:uid="{DBE16EA2-FDEC-43BA-9EE7-E88B4C10E10D}"/>
    <cellStyle name="Normal 6 7" xfId="1824" xr:uid="{FA2BEC74-917A-4AC4-9A52-50E031E5AE97}"/>
    <cellStyle name="Normal 6 7 2" xfId="2046" xr:uid="{4FC34FB3-BD8F-433F-AD7D-B7F4605D5BD5}"/>
    <cellStyle name="Normal 6 7 2 2" xfId="2467" xr:uid="{8E2AE789-F650-487B-8A4B-3F94109CD0CF}"/>
    <cellStyle name="Normal 6 7 2 3" xfId="3302" xr:uid="{550C120E-81A8-477A-B873-58F64A238561}"/>
    <cellStyle name="Normal 6 7 2 4" xfId="4589" xr:uid="{3452F7F6-C4A7-4779-A71A-8B411723967D}"/>
    <cellStyle name="Normal 6 7 3" xfId="2377" xr:uid="{9D24FABF-C946-449C-A872-5AB92059AD8C}"/>
    <cellStyle name="Normal 6 7 3 2" xfId="3121" xr:uid="{44B23729-FF35-42B3-A5AF-89AB2530F6E6}"/>
    <cellStyle name="Normal 6 7 3 3" xfId="4408" xr:uid="{87405518-29AE-4582-B63A-EA059FCC6865}"/>
    <cellStyle name="Normal 6 7 4" xfId="2655" xr:uid="{554A330B-1F3B-4399-A33F-913640116BE8}"/>
    <cellStyle name="Normal 6 7 5" xfId="3942" xr:uid="{CF2AAF60-2CDA-4948-91A6-14F597B5B908}"/>
    <cellStyle name="Normal 6 8" xfId="1852" xr:uid="{CCCC5611-C9F1-44DE-AC15-4B9CEB198820}"/>
    <cellStyle name="Normal 6 8 2" xfId="2068" xr:uid="{B778BC85-633F-4C0A-A576-D57CBBC97354}"/>
    <cellStyle name="Normal 6 8 2 2" xfId="2486" xr:uid="{04B78203-4760-4EC9-92F3-4AD3139999FF}"/>
    <cellStyle name="Normal 6 8 2 3" xfId="3324" xr:uid="{86F6D996-D1CE-4620-86D1-355B2DF324E9}"/>
    <cellStyle name="Normal 6 8 2 4" xfId="4611" xr:uid="{B48F7145-4B77-47B0-B59F-66B25E878435}"/>
    <cellStyle name="Normal 6 8 3" xfId="2396" xr:uid="{B73129F0-E21C-4359-983A-C1E88BBA6609}"/>
    <cellStyle name="Normal 6 8 3 2" xfId="3140" xr:uid="{078444B0-9D61-4EB8-96CD-121A2ABAFBCF}"/>
    <cellStyle name="Normal 6 8 3 3" xfId="4427" xr:uid="{4A1BBC39-0C31-44BE-A041-55BFEA1F1D64}"/>
    <cellStyle name="Normal 6 8 4" xfId="2677" xr:uid="{D60BA84B-81E3-4296-B76C-31F7097F4716}"/>
    <cellStyle name="Normal 6 8 5" xfId="3964" xr:uid="{F2BE02C6-0495-4ECE-8D20-174002AD1D04}"/>
    <cellStyle name="Normal 6 9" xfId="1878" xr:uid="{F163C04A-45F9-4DF5-A691-58F92AD95B72}"/>
    <cellStyle name="Normal 6 9 2" xfId="2092" xr:uid="{4E9064F8-DF48-45AE-B6A3-9FF43069ACCF}"/>
    <cellStyle name="Normal 6 9 2 2" xfId="2509" xr:uid="{EF36B5DF-DC04-47E9-BA25-12B59E28B761}"/>
    <cellStyle name="Normal 6 9 2 3" xfId="3348" xr:uid="{3EA3DA0F-B11C-49C3-B075-39BFA3232D0E}"/>
    <cellStyle name="Normal 6 9 2 4" xfId="4635" xr:uid="{88F78A25-565D-4386-8DA9-1DD6DDB6667E}"/>
    <cellStyle name="Normal 6 9 3" xfId="2419" xr:uid="{D4C1CA46-B361-49DD-B733-3548E97E8743}"/>
    <cellStyle name="Normal 6 9 3 2" xfId="3163" xr:uid="{4EC525EE-ECED-42DF-8870-E48A7DADFAE3}"/>
    <cellStyle name="Normal 6 9 3 3" xfId="4450" xr:uid="{26B0C258-163F-4763-B0DB-C7573A637B9F}"/>
    <cellStyle name="Normal 6 9 4" xfId="2701" xr:uid="{F112D28A-12E2-44C5-B829-F91E1B58C206}"/>
    <cellStyle name="Normal 6 9 5" xfId="3988" xr:uid="{4DD44C9C-333F-4DA3-AF10-6C5D6668AD29}"/>
    <cellStyle name="Normal 6_Daily production report (agustus 09)" xfId="1539" xr:uid="{7AABEC8B-8580-4B29-9AF9-75BD629D6913}"/>
    <cellStyle name="Normal 60" xfId="1806" xr:uid="{D9398BDF-EEFB-4391-B757-0DC19AAB8BE3}"/>
    <cellStyle name="Normal 61" xfId="1809" xr:uid="{6B6DD4D4-9F04-4CF0-B8B2-B5968F2C0883}"/>
    <cellStyle name="Normal 61 2" xfId="2031" xr:uid="{EB9A8C06-65B5-42A6-AFA2-637F6800F467}"/>
    <cellStyle name="Normal 61 2 2" xfId="2452" xr:uid="{99695BC8-EBBB-4101-B2FD-890D1B7D1453}"/>
    <cellStyle name="Normal 61 2 3" xfId="3287" xr:uid="{D0D45EF8-FAAE-4749-88A9-D6CF92250D2A}"/>
    <cellStyle name="Normal 61 2 4" xfId="4574" xr:uid="{23EA8476-8D27-4171-ABF4-5A23DA89AF17}"/>
    <cellStyle name="Normal 61 3" xfId="2362" xr:uid="{CCA67B44-F46B-4CE3-B77C-A98E34B10DB0}"/>
    <cellStyle name="Normal 61 3 2" xfId="3106" xr:uid="{782B2006-5B15-4805-8E8A-BF5FDE98BADC}"/>
    <cellStyle name="Normal 61 3 3" xfId="4393" xr:uid="{01A189BE-4CAD-4DBB-A1CD-115791B33D88}"/>
    <cellStyle name="Normal 61 4" xfId="2640" xr:uid="{80008AB3-C95F-43F5-869A-A1AD941502C7}"/>
    <cellStyle name="Normal 61 5" xfId="3927" xr:uid="{9B14FF7D-CB7C-42E4-9F96-84B99914AA6D}"/>
    <cellStyle name="Normal 62" xfId="1830" xr:uid="{447F2ECB-866D-4ECC-AD66-503D01358439}"/>
    <cellStyle name="Normal 63" xfId="1831" xr:uid="{0E497223-FC9E-4E8A-878B-C59B1E35BCE5}"/>
    <cellStyle name="Normal 64" xfId="1834" xr:uid="{D4A1C9B3-A12F-4865-B4E7-99DC0EFCC4BF}"/>
    <cellStyle name="Normal 65" xfId="1837" xr:uid="{E085E934-6462-4AFA-80AD-DF54DCEC953C}"/>
    <cellStyle name="Normal 65 2" xfId="2053" xr:uid="{67743C3C-8622-483B-8E5F-6C9E7A2D50D0}"/>
    <cellStyle name="Normal 65 2 2" xfId="2471" xr:uid="{D65F44F8-6315-49A3-8C3F-52855E823B69}"/>
    <cellStyle name="Normal 65 2 3" xfId="3309" xr:uid="{9F37D4C4-0A24-44E8-B4E6-716B8558823F}"/>
    <cellStyle name="Normal 65 2 4" xfId="4596" xr:uid="{245E01EF-B328-4533-94D2-F710F0CACF0E}"/>
    <cellStyle name="Normal 65 3" xfId="2381" xr:uid="{D12BA8C4-2B2A-40A5-AE77-29D2E0EE93DB}"/>
    <cellStyle name="Normal 65 3 2" xfId="3125" xr:uid="{3668DD07-2EE4-46F3-B755-6B5430893BEC}"/>
    <cellStyle name="Normal 65 3 3" xfId="4412" xr:uid="{E8A2E2AE-FA13-485A-8BD9-483F309CF817}"/>
    <cellStyle name="Normal 65 4" xfId="2662" xr:uid="{66D049EE-E4AA-4513-9364-8A83414037FB}"/>
    <cellStyle name="Normal 65 5" xfId="3949" xr:uid="{4EA6AB6A-BEBA-42F7-853F-11C96706D37E}"/>
    <cellStyle name="Normal 66" xfId="1857" xr:uid="{021753C5-C54A-412C-BA81-FA23653E7798}"/>
    <cellStyle name="Normal 66 2" xfId="2073" xr:uid="{32778E35-3459-4EDE-8695-88280E98CDD7}"/>
    <cellStyle name="Normal 66 2 2" xfId="2491" xr:uid="{5A55ABFC-A27D-43C0-A56B-1C12B5FC3AFB}"/>
    <cellStyle name="Normal 66 2 3" xfId="3329" xr:uid="{6B87AD99-B544-42EA-8C03-4D953D0DCEC4}"/>
    <cellStyle name="Normal 66 2 4" xfId="4616" xr:uid="{509B240F-C492-41CA-A99F-EB560853EE9C}"/>
    <cellStyle name="Normal 66 3" xfId="2401" xr:uid="{00AA3ED3-CAB4-489E-9525-7C0A4A7F3247}"/>
    <cellStyle name="Normal 66 3 2" xfId="3145" xr:uid="{7B630BFE-8C09-45BA-8FCE-50D939820932}"/>
    <cellStyle name="Normal 66 3 3" xfId="4432" xr:uid="{C30A2AC8-0420-4132-982F-C7BA8FB9285F}"/>
    <cellStyle name="Normal 66 4" xfId="2682" xr:uid="{50CAD6E1-ABFE-48CD-BD99-3E596411129F}"/>
    <cellStyle name="Normal 66 5" xfId="3969" xr:uid="{07164D16-4821-4BB1-B042-2B13E717AE4E}"/>
    <cellStyle name="Normal 67" xfId="1858" xr:uid="{C38C6DBE-D367-4DB3-B8B3-966C65D39897}"/>
    <cellStyle name="Normal 68" xfId="1861" xr:uid="{E782E854-D0CF-4EBE-BFCE-2150E90635EC}"/>
    <cellStyle name="Normal 68 2" xfId="2075" xr:uid="{D8C600A4-B5B9-4E31-8C63-9FC8D0C96202}"/>
    <cellStyle name="Normal 68 2 2" xfId="2492" xr:uid="{F75A0192-47D7-4B79-9B7D-308FD516D7EA}"/>
    <cellStyle name="Normal 68 2 3" xfId="3331" xr:uid="{E5A991F9-9CA7-4143-8CBF-70904A8BCE44}"/>
    <cellStyle name="Normal 68 2 4" xfId="4618" xr:uid="{F0E81BBE-9FCB-45CF-8CE7-26D48E6B1B3F}"/>
    <cellStyle name="Normal 68 3" xfId="2402" xr:uid="{76B36952-4864-4D28-849F-B4DDE19D4CE4}"/>
    <cellStyle name="Normal 68 3 2" xfId="3146" xr:uid="{B7172E89-1009-47D9-A150-9A0F63B39931}"/>
    <cellStyle name="Normal 68 3 3" xfId="4433" xr:uid="{57BBDD5C-06A0-4D25-8015-AF83202B4C0D}"/>
    <cellStyle name="Normal 68 4" xfId="2684" xr:uid="{4BAC35E3-F216-4D9C-8C0C-0502E32D092B}"/>
    <cellStyle name="Normal 68 5" xfId="3971" xr:uid="{54FDFE30-9FD2-4553-83AE-DE9C2EE3BA7E}"/>
    <cellStyle name="Normal 69" xfId="1863" xr:uid="{BC98B7B9-827F-46DC-B1EE-8D0AFA4D6F2D}"/>
    <cellStyle name="Normal 69 2" xfId="2077" xr:uid="{3158DAF0-6111-4F8A-AAE2-C81058D7E151}"/>
    <cellStyle name="Normal 69 2 2" xfId="2494" xr:uid="{D616D07B-F429-4600-8BA2-21BDAF1650EF}"/>
    <cellStyle name="Normal 69 2 3" xfId="3333" xr:uid="{F5C7F54E-8083-4C47-A385-5693E3CCE5EF}"/>
    <cellStyle name="Normal 69 2 4" xfId="4620" xr:uid="{1EA7CCF9-2BFD-430A-98D2-6BCECF1FAD29}"/>
    <cellStyle name="Normal 69 3" xfId="2404" xr:uid="{2764278C-74AE-4FB0-9265-8C7BC7B484DC}"/>
    <cellStyle name="Normal 69 3 2" xfId="3148" xr:uid="{1CECFDAB-4BFA-46E1-9D6A-5665AD07223D}"/>
    <cellStyle name="Normal 69 3 3" xfId="4435" xr:uid="{DF2CD3E9-4603-494B-B9EF-6FC753027F50}"/>
    <cellStyle name="Normal 69 4" xfId="2686" xr:uid="{A826BB99-DC57-44CB-A45B-162E0A22A4C2}"/>
    <cellStyle name="Normal 69 5" xfId="3973" xr:uid="{F2CBE280-17DD-4F0B-B3F7-A42B09CCBF9D}"/>
    <cellStyle name="Normal 7" xfId="1540" xr:uid="{6CBA8412-1306-4DD5-88B3-61FD2CEB54A2}"/>
    <cellStyle name="Normal 7 10" xfId="3858" xr:uid="{1BAF3BD9-A86B-4D12-BF2B-6C30D6DDCBDC}"/>
    <cellStyle name="Normal 7 2" xfId="1541" xr:uid="{A4B74089-C0B7-4898-A879-58794563CFA8}"/>
    <cellStyle name="Normal 7 3" xfId="1542" xr:uid="{BF732C42-7586-4C73-B07E-D15EA2C6EAF0}"/>
    <cellStyle name="Normal 7 4" xfId="1825" xr:uid="{6281C26F-DECC-4F6E-9499-843665A62EB7}"/>
    <cellStyle name="Normal 7 4 2" xfId="2047" xr:uid="{B4D0CA34-8603-41F6-AA9C-B16670FED8BD}"/>
    <cellStyle name="Normal 7 4 2 2" xfId="2468" xr:uid="{6F1D419E-CD5B-4CBE-9BA6-F0256F6751AE}"/>
    <cellStyle name="Normal 7 4 2 3" xfId="3303" xr:uid="{FCD362C6-8AE4-40A8-A4DE-DBFD6583D148}"/>
    <cellStyle name="Normal 7 4 2 4" xfId="4590" xr:uid="{901C6827-3E27-4DE5-B135-3FD110A95A10}"/>
    <cellStyle name="Normal 7 4 3" xfId="2378" xr:uid="{C8D564CE-C133-4C83-B66A-141108210958}"/>
    <cellStyle name="Normal 7 4 3 2" xfId="3122" xr:uid="{9240F1BE-3457-4B45-8DFF-9009F65E208D}"/>
    <cellStyle name="Normal 7 4 3 3" xfId="4409" xr:uid="{E8D6EE80-99C3-453B-8690-70E375DB9EB8}"/>
    <cellStyle name="Normal 7 4 4" xfId="2656" xr:uid="{9C31EADE-C346-41C6-B165-41D059E7082E}"/>
    <cellStyle name="Normal 7 4 5" xfId="3943" xr:uid="{EF4D0DD2-6B22-445A-9EC8-EDC0AEC52AAF}"/>
    <cellStyle name="Normal 7 5" xfId="1853" xr:uid="{CC21D81E-25C7-4663-866F-06F81291942F}"/>
    <cellStyle name="Normal 7 5 2" xfId="2069" xr:uid="{237C57B2-0546-4A1B-8680-9D7953A647F3}"/>
    <cellStyle name="Normal 7 5 2 2" xfId="2487" xr:uid="{03B4C618-3818-4D09-AF41-69090FF03F3E}"/>
    <cellStyle name="Normal 7 5 2 3" xfId="3325" xr:uid="{8C22DFA5-7411-437E-8D4E-A2329AB4FD27}"/>
    <cellStyle name="Normal 7 5 2 4" xfId="4612" xr:uid="{44FE32BA-2ED8-42C9-B770-C051ACAC008D}"/>
    <cellStyle name="Normal 7 5 3" xfId="2397" xr:uid="{FF164501-464B-45DE-BAA3-5272A4DF964A}"/>
    <cellStyle name="Normal 7 5 3 2" xfId="3141" xr:uid="{357AD1BC-1AFD-48B9-A29D-40A44D3FAC36}"/>
    <cellStyle name="Normal 7 5 3 3" xfId="4428" xr:uid="{0CB0F072-28D6-4DF6-A4A3-8F8522DC5FA4}"/>
    <cellStyle name="Normal 7 5 4" xfId="2678" xr:uid="{DB36632D-0D5E-4CBB-AF96-B2126739D787}"/>
    <cellStyle name="Normal 7 5 5" xfId="3965" xr:uid="{700E4EEF-6374-4C7B-A9E5-5C977CC4B308}"/>
    <cellStyle name="Normal 7 6" xfId="1879" xr:uid="{F903FD8A-6F6B-4FCE-A591-E9653435A62B}"/>
    <cellStyle name="Normal 7 6 2" xfId="2093" xr:uid="{9A0803DB-4A27-4499-9245-2EC959DCF29E}"/>
    <cellStyle name="Normal 7 6 2 2" xfId="2510" xr:uid="{B1B74096-93E1-4FCE-A62C-DE495CFF26DE}"/>
    <cellStyle name="Normal 7 6 2 3" xfId="3349" xr:uid="{8376CFE4-D555-4FCC-AD75-B24F2E7AC4B9}"/>
    <cellStyle name="Normal 7 6 2 4" xfId="4636" xr:uid="{5436EDB8-8443-4A8D-A113-2FF6B921F5FE}"/>
    <cellStyle name="Normal 7 6 3" xfId="2420" xr:uid="{0AA10FD1-C982-446A-B05F-7AECADC3E7A9}"/>
    <cellStyle name="Normal 7 6 3 2" xfId="3164" xr:uid="{4801E423-822A-4D2C-8A79-4FD970148B73}"/>
    <cellStyle name="Normal 7 6 3 3" xfId="4451" xr:uid="{B119BA92-8147-46A1-B724-850CD284EDE8}"/>
    <cellStyle name="Normal 7 6 4" xfId="2702" xr:uid="{B6DE274A-399A-4AA0-A9B6-724A7844543E}"/>
    <cellStyle name="Normal 7 6 5" xfId="3989" xr:uid="{A25D3E97-C55F-431D-A486-BB8BE7BD21CA}"/>
    <cellStyle name="Normal 7 7" xfId="1962" xr:uid="{2EC1439B-B226-4693-9ACB-DF80BF2C405F}"/>
    <cellStyle name="Normal 7 7 2" xfId="2441" xr:uid="{A2C7EAF6-2527-462C-A989-52B5268A9F0C}"/>
    <cellStyle name="Normal 7 7 3" xfId="3218" xr:uid="{3C2BC2AA-44D1-46BA-9B23-84BFA64DE0DE}"/>
    <cellStyle name="Normal 7 7 4" xfId="4505" xr:uid="{21D45E2B-D3FC-4073-8844-52CBE7DEB449}"/>
    <cellStyle name="Normal 7 8" xfId="2351" xr:uid="{8D00D698-87C5-4E8A-A107-5C9046D5AEA3}"/>
    <cellStyle name="Normal 7 8 2" xfId="3081" xr:uid="{D07E7A50-39EC-41FB-9D21-BD000C73E2C3}"/>
    <cellStyle name="Normal 7 8 3" xfId="4368" xr:uid="{843A3A7F-BFA4-47EF-A9D6-DEBC67404087}"/>
    <cellStyle name="Normal 7 9" xfId="2571" xr:uid="{96CB53E8-E26F-4F4B-9DF1-EB4A658319AF}"/>
    <cellStyle name="Normal 7_Daily production report (agustus 09)" xfId="1543" xr:uid="{18C1FAD6-80AF-4D8C-B7B4-6E69B6426C9A}"/>
    <cellStyle name="Normal 70" xfId="1882" xr:uid="{9BE55A56-6CD4-405A-BEF2-C87C081E4A71}"/>
    <cellStyle name="Normal 71" xfId="1885" xr:uid="{D2277264-AB7F-4DC8-AFFF-D25DD150F2E7}"/>
    <cellStyle name="Normal 71 2" xfId="2097" xr:uid="{16C468C7-0F49-44E3-BA4C-664F2E08D0E5}"/>
    <cellStyle name="Normal 71 2 2" xfId="2513" xr:uid="{EF0D1600-A419-4111-B290-D837B1230F73}"/>
    <cellStyle name="Normal 71 2 3" xfId="3353" xr:uid="{9AFF49FA-7951-4018-BD46-C64EF9BDC695}"/>
    <cellStyle name="Normal 71 2 4" xfId="4640" xr:uid="{B6CE5F21-AEB2-43B1-964F-CC7E40CF061F}"/>
    <cellStyle name="Normal 71 3" xfId="2423" xr:uid="{202DC77C-3AB8-4E50-A929-3954397292CE}"/>
    <cellStyle name="Normal 71 3 2" xfId="3167" xr:uid="{19A65F24-BB20-4203-8FC0-ED5AEA25DF06}"/>
    <cellStyle name="Normal 71 3 3" xfId="4454" xr:uid="{38F4BF3A-31DD-4879-91EA-320CC9DF9B79}"/>
    <cellStyle name="Normal 71 4" xfId="2706" xr:uid="{7A176B02-C2F2-4D5D-A15A-FC73986F7722}"/>
    <cellStyle name="Normal 71 5" xfId="3993" xr:uid="{F39E8D46-3BF0-4AA3-B452-A63AB85FCD62}"/>
    <cellStyle name="Normal 8" xfId="1544" xr:uid="{286BEA51-16F3-4F8B-AB76-4AFFE2767DCE}"/>
    <cellStyle name="Normal 8 10" xfId="1963" xr:uid="{249415B8-46ED-44EC-BE02-6AC0A4762FBF}"/>
    <cellStyle name="Normal 8 10 2" xfId="2442" xr:uid="{8146FC61-50C5-4F7D-B985-E124AD607E0C}"/>
    <cellStyle name="Normal 8 10 3" xfId="3219" xr:uid="{4A8DEE38-81EB-493D-BF1D-24274F119E44}"/>
    <cellStyle name="Normal 8 10 4" xfId="4506" xr:uid="{46A161A4-15F2-4ACD-8394-A198DE3793CB}"/>
    <cellStyle name="Normal 8 11" xfId="2352" xr:uid="{4FE9E64E-D065-4ABE-AB9E-59763165D98D}"/>
    <cellStyle name="Normal 8 11 2" xfId="3082" xr:uid="{491E0AEB-FF85-409A-AB90-A93AD60E5879}"/>
    <cellStyle name="Normal 8 11 3" xfId="4369" xr:uid="{65013C03-926A-4477-82A2-F5A4FF7AE2DE}"/>
    <cellStyle name="Normal 8 12" xfId="2572" xr:uid="{AE83A9E1-C815-4271-81BE-929C2B5333FA}"/>
    <cellStyle name="Normal 8 13" xfId="3859" xr:uid="{4D3A1673-F8DE-46E7-A678-7D22CD4D296D}"/>
    <cellStyle name="Normal 8 2" xfId="1545" xr:uid="{758B39B9-4CC5-443B-AA9A-E47D6C11517F}"/>
    <cellStyle name="Normal 8 2 2" xfId="1546" xr:uid="{C6574454-5D20-4251-B550-B3B90723EA25}"/>
    <cellStyle name="Normal 8 3" xfId="1547" xr:uid="{6AC84621-4169-4EE8-83B1-823D0369EF5B}"/>
    <cellStyle name="Normal 8 4" xfId="1548" xr:uid="{862765BB-3B70-4B57-9FB9-8044EAC41621}"/>
    <cellStyle name="Normal 8 5" xfId="1549" xr:uid="{05FADB4D-18D4-428A-9EF1-94112DCA8E09}"/>
    <cellStyle name="Normal 8 6" xfId="1550" xr:uid="{B7E6BC7C-B5DE-4609-AE83-F51FB6FB70F2}"/>
    <cellStyle name="Normal 8 7" xfId="1826" xr:uid="{E9E0E4CB-419A-4A64-AAE0-4A7460EE4133}"/>
    <cellStyle name="Normal 8 7 2" xfId="2048" xr:uid="{0CC33E2C-F721-4530-A849-A21575B7FE7D}"/>
    <cellStyle name="Normal 8 7 2 2" xfId="2469" xr:uid="{E0A384C6-CC9C-47C3-B11E-9B4F384F4AA3}"/>
    <cellStyle name="Normal 8 7 2 3" xfId="3304" xr:uid="{9EA50E87-14D3-4E49-AAC8-013BC7365BE5}"/>
    <cellStyle name="Normal 8 7 2 4" xfId="4591" xr:uid="{C5D5AFC9-A7A1-40D5-9F9A-CF26CE29F7A2}"/>
    <cellStyle name="Normal 8 7 3" xfId="2379" xr:uid="{38E4155C-1EB4-409D-B109-81F9A86C114A}"/>
    <cellStyle name="Normal 8 7 3 2" xfId="3123" xr:uid="{9A9F7957-C277-4AA3-A10C-D6B72A333A6F}"/>
    <cellStyle name="Normal 8 7 3 3" xfId="4410" xr:uid="{0965B34D-25A8-43B5-9A64-73DDD3509D68}"/>
    <cellStyle name="Normal 8 7 4" xfId="2657" xr:uid="{BF207711-CE78-4F37-BD16-9B199782B652}"/>
    <cellStyle name="Normal 8 7 5" xfId="3944" xr:uid="{AEBE5F5D-0FE5-409A-BE40-752BA5FE62F4}"/>
    <cellStyle name="Normal 8 8" xfId="1854" xr:uid="{06F34994-6843-4E57-9FB9-A2E7EC1D73EC}"/>
    <cellStyle name="Normal 8 8 2" xfId="2070" xr:uid="{D373EBC4-D5FC-437E-9152-7A74895802CD}"/>
    <cellStyle name="Normal 8 8 2 2" xfId="2488" xr:uid="{8914D6AB-92E3-40B5-95D7-7146D5FBD4CB}"/>
    <cellStyle name="Normal 8 8 2 3" xfId="3326" xr:uid="{40DE3E70-4D4B-45E5-B992-0A14AF520CA4}"/>
    <cellStyle name="Normal 8 8 2 4" xfId="4613" xr:uid="{34BD77FF-29C2-4F2C-8685-3B2EC8BFEEC4}"/>
    <cellStyle name="Normal 8 8 3" xfId="2398" xr:uid="{09D97E23-64FA-4302-A8DD-F75D596CC43D}"/>
    <cellStyle name="Normal 8 8 3 2" xfId="3142" xr:uid="{7F44B1E4-D773-4CCA-A2F3-C7963AF09FB7}"/>
    <cellStyle name="Normal 8 8 3 3" xfId="4429" xr:uid="{47F017D7-FECB-46B9-A9AE-986F88994DCE}"/>
    <cellStyle name="Normal 8 8 4" xfId="2679" xr:uid="{737DC156-13CF-4759-9B3E-3E3E7E1ECCD7}"/>
    <cellStyle name="Normal 8 8 5" xfId="3966" xr:uid="{68636D9F-6385-447D-A827-E4EA69C5BE97}"/>
    <cellStyle name="Normal 8 9" xfId="1880" xr:uid="{31236F2E-6F02-4667-925B-47C443FADE7A}"/>
    <cellStyle name="Normal 8 9 2" xfId="2094" xr:uid="{064099A3-AB86-452E-8F70-65F3EA32FAEB}"/>
    <cellStyle name="Normal 8 9 2 2" xfId="2511" xr:uid="{E1B43F2B-AD5F-482A-8CC9-6E6FD3F7500C}"/>
    <cellStyle name="Normal 8 9 2 3" xfId="3350" xr:uid="{176F1C83-3AD0-435D-88E6-D7EB8BBC41E2}"/>
    <cellStyle name="Normal 8 9 2 4" xfId="4637" xr:uid="{AF92E3F7-1ACD-4315-A7B6-23955F217DC8}"/>
    <cellStyle name="Normal 8 9 3" xfId="2421" xr:uid="{215803E4-1A1E-4714-8D43-11287F823F10}"/>
    <cellStyle name="Normal 8 9 3 2" xfId="3165" xr:uid="{12A50632-1BCE-4BC7-AE99-5DE6C378C56B}"/>
    <cellStyle name="Normal 8 9 3 3" xfId="4452" xr:uid="{11C8420C-6E88-4E5B-BD40-2CED678855B1}"/>
    <cellStyle name="Normal 8 9 4" xfId="2703" xr:uid="{D300970D-4A95-44FF-9AEB-1377CE5DCA30}"/>
    <cellStyle name="Normal 8 9 5" xfId="3990" xr:uid="{D899B255-DEB2-4F6D-B40C-EB8DA5EBEC5A}"/>
    <cellStyle name="Normal 8_Daily production report (agustus 09)" xfId="1551" xr:uid="{48E1FA70-9678-42B6-8004-08A8BB0D85B8}"/>
    <cellStyle name="Normal 9" xfId="1552" xr:uid="{C7B5A6C9-5DD1-42AC-B744-C3AF5B922F3C}"/>
    <cellStyle name="Normal 9 10" xfId="1964" xr:uid="{CE6D0096-333D-42BB-8624-6FAEBD28F4DD}"/>
    <cellStyle name="Normal 9 10 2" xfId="2443" xr:uid="{DA430382-C728-4C6E-961B-D2EDADB5CDEA}"/>
    <cellStyle name="Normal 9 10 3" xfId="3220" xr:uid="{CF0377D2-76DB-41E9-A35E-EC95F16A1686}"/>
    <cellStyle name="Normal 9 10 4" xfId="4507" xr:uid="{3E8D9705-A1EA-4F31-A2E9-D1416D8DECF0}"/>
    <cellStyle name="Normal 9 11" xfId="2353" xr:uid="{8ABFF0C8-BF42-44A0-9503-7A9BC77833D1}"/>
    <cellStyle name="Normal 9 11 2" xfId="3083" xr:uid="{AD3C3F45-A1F4-4D94-9068-7014225F3105}"/>
    <cellStyle name="Normal 9 11 3" xfId="4370" xr:uid="{67E6FA56-5134-48EB-8C65-D24E26769A54}"/>
    <cellStyle name="Normal 9 12" xfId="2573" xr:uid="{8941B87B-26C1-4522-9D1F-EC61D65B45B3}"/>
    <cellStyle name="Normal 9 13" xfId="3860" xr:uid="{7696D605-0663-4481-9D03-00CCF4B2F699}"/>
    <cellStyle name="Normal 9 2" xfId="1553" xr:uid="{BD8ABDFC-A96F-4A14-80C8-D71A3F5A7A2C}"/>
    <cellStyle name="Normal 9 3" xfId="1554" xr:uid="{FF51E5B1-091A-4052-9327-A7BACDF80556}"/>
    <cellStyle name="Normal 9 4" xfId="1555" xr:uid="{6D3FC5FA-3848-4D41-B655-3BC91CE65AE3}"/>
    <cellStyle name="Normal 9 5" xfId="1556" xr:uid="{52579580-E245-4C34-889D-B7C2A30A72A5}"/>
    <cellStyle name="Normal 9 6" xfId="1557" xr:uid="{6C3BDACB-9F07-4D2F-886C-C22664A8584B}"/>
    <cellStyle name="Normal 9 7" xfId="1827" xr:uid="{DD08AAF5-E3CE-44B4-819F-5CAAF7F8C152}"/>
    <cellStyle name="Normal 9 7 2" xfId="2049" xr:uid="{8A2BFD10-EB6D-47E4-A48D-1DDC2B71DE7B}"/>
    <cellStyle name="Normal 9 7 2 2" xfId="2470" xr:uid="{C0237B35-9BD4-4EB1-942D-86284FEC01FC}"/>
    <cellStyle name="Normal 9 7 2 3" xfId="3305" xr:uid="{A02C4AC2-F5E8-48D1-A0D5-19B089211299}"/>
    <cellStyle name="Normal 9 7 2 4" xfId="4592" xr:uid="{0B3B4568-8174-4FFC-966C-ED966D50A073}"/>
    <cellStyle name="Normal 9 7 3" xfId="2380" xr:uid="{B14D6B8B-4875-4148-A90F-3D598402ADE5}"/>
    <cellStyle name="Normal 9 7 3 2" xfId="3124" xr:uid="{260D7CE9-6672-491C-B399-4977AF26657F}"/>
    <cellStyle name="Normal 9 7 3 3" xfId="4411" xr:uid="{7DEBB309-F54F-43C8-B3F7-23BC72BE535A}"/>
    <cellStyle name="Normal 9 7 4" xfId="2658" xr:uid="{6CE679E4-529B-472F-99AD-DF6874809761}"/>
    <cellStyle name="Normal 9 7 5" xfId="3945" xr:uid="{4FF54A9D-B63F-4B15-8DA7-22F64DEB5FD7}"/>
    <cellStyle name="Normal 9 8" xfId="1855" xr:uid="{E7E90EDC-00D7-4F8F-A1E7-D212517DBF8C}"/>
    <cellStyle name="Normal 9 8 2" xfId="2071" xr:uid="{099ED9BF-8BE7-4A85-A533-EDA59EF82015}"/>
    <cellStyle name="Normal 9 8 2 2" xfId="2489" xr:uid="{4DF1D7C0-7490-4F03-9D1C-0AA30D511A83}"/>
    <cellStyle name="Normal 9 8 2 3" xfId="3327" xr:uid="{A59C98BA-9172-4498-A3DE-3D5F06E7F733}"/>
    <cellStyle name="Normal 9 8 2 4" xfId="4614" xr:uid="{3DC665B7-A02F-4F54-82BA-AA789625B72B}"/>
    <cellStyle name="Normal 9 8 3" xfId="2399" xr:uid="{F7277C40-04C3-4DF9-944B-FACF2A5D59CE}"/>
    <cellStyle name="Normal 9 8 3 2" xfId="3143" xr:uid="{87D3C78A-36ED-4C43-9748-24780A13DFB7}"/>
    <cellStyle name="Normal 9 8 3 3" xfId="4430" xr:uid="{F958C012-B0C7-4C51-9313-D071B0F28EC3}"/>
    <cellStyle name="Normal 9 8 4" xfId="2680" xr:uid="{2F44F4A4-64F4-494F-991B-A7835F0C2DB7}"/>
    <cellStyle name="Normal 9 8 5" xfId="3967" xr:uid="{126A28D5-B503-4FD8-8479-12CE483F95FA}"/>
    <cellStyle name="Normal 9 9" xfId="1881" xr:uid="{6C4B999B-3D42-49AA-9A4F-DD775ECB9FE9}"/>
    <cellStyle name="Normal 9 9 2" xfId="2095" xr:uid="{75483DC9-2AC0-40E0-BB24-DA9903E18F78}"/>
    <cellStyle name="Normal 9 9 2 2" xfId="2512" xr:uid="{A945CD0E-673A-45A4-BBFD-49AB64E1D0E6}"/>
    <cellStyle name="Normal 9 9 2 3" xfId="3351" xr:uid="{BF99DBE6-3F60-4F63-AC74-B2A8122015FF}"/>
    <cellStyle name="Normal 9 9 2 4" xfId="4638" xr:uid="{87825110-D9A2-4594-992D-A853AFCA8B52}"/>
    <cellStyle name="Normal 9 9 3" xfId="2422" xr:uid="{4005396D-6C61-4FEF-9E5D-1EA470266BA4}"/>
    <cellStyle name="Normal 9 9 3 2" xfId="3166" xr:uid="{A5377E76-0B58-48A2-8C11-6BCD8B73188E}"/>
    <cellStyle name="Normal 9 9 3 3" xfId="4453" xr:uid="{069FCC6E-62A8-435D-8244-D66972E96BC0}"/>
    <cellStyle name="Normal 9 9 4" xfId="2704" xr:uid="{DFACC171-743A-45A3-AA4C-B3EE33A46BB3}"/>
    <cellStyle name="Normal 9 9 5" xfId="3991" xr:uid="{B92950F1-245B-4A75-AFD6-4B7279CE77CF}"/>
    <cellStyle name="Normal 9_Daily production report (agustus 09)" xfId="1558" xr:uid="{FCF61EFB-C230-4E51-BF35-E04C844B6DC0}"/>
    <cellStyle name="Normal_Plan Forecast April - December 2008" xfId="33" xr:uid="{00000000-0005-0000-0000-000023000000}"/>
    <cellStyle name="Note 10" xfId="1559" xr:uid="{67892750-C7F7-48F2-85E8-5C02E6EE7ADB}"/>
    <cellStyle name="Note 10 2" xfId="2227" xr:uid="{752F42FB-8164-40BB-BCD7-DAC066708F1D}"/>
    <cellStyle name="Note 10 2 2" xfId="3405" xr:uid="{C73B4ABF-2626-4DC3-AB28-EB6D836EF490}"/>
    <cellStyle name="Note 10 2 2 2" xfId="4692" xr:uid="{482DD434-21CF-4F19-9FAD-4730D9066AC4}"/>
    <cellStyle name="Note 10 2 3" xfId="3694" xr:uid="{BA7DD01F-FED9-4451-88CD-C680376E98EF}"/>
    <cellStyle name="Note 10 2 3 2" xfId="4981" xr:uid="{598FD00F-BF2A-4EF0-B9DF-BD9F0AA8B2B5}"/>
    <cellStyle name="Note 10 2 4" xfId="2836" xr:uid="{F360CF1D-1315-4E1E-862E-CA040016F11C}"/>
    <cellStyle name="Note 10 2 5" xfId="4123" xr:uid="{E9946877-A775-484D-98AD-B42CDF9CD80D}"/>
    <cellStyle name="Note 10 3" xfId="2187" xr:uid="{79D8045F-2B08-4BE8-A787-BFE17D672B0B}"/>
    <cellStyle name="Note 10 3 2" xfId="3654" xr:uid="{12B1FB67-0BD4-427D-B1F9-D75CE16227F2}"/>
    <cellStyle name="Note 10 3 2 2" xfId="4941" xr:uid="{E16E6AB5-D658-42AF-BC0B-AAE218B7E0F3}"/>
    <cellStyle name="Note 10 3 3" xfId="2796" xr:uid="{01D3C01E-C563-4893-9018-C45B512A8BD5}"/>
    <cellStyle name="Note 10 3 4" xfId="4083" xr:uid="{118E8ED0-0D46-4812-BFBE-077AAD0A075C}"/>
    <cellStyle name="Note 10 4" xfId="1965" xr:uid="{045AC9CB-E6D2-454D-BA3E-BD901F4DCC1C}"/>
    <cellStyle name="Note 10 4 2" xfId="3503" xr:uid="{1CE1C0D7-4519-48F5-9844-671BAD8D875B}"/>
    <cellStyle name="Note 10 4 2 2" xfId="4790" xr:uid="{F467D4B1-8EE7-4FA9-9DBA-E8791692DA0E}"/>
    <cellStyle name="Note 10 4 3" xfId="3221" xr:uid="{91845104-2C4C-4946-BBC9-24DA4F5514E7}"/>
    <cellStyle name="Note 10 4 4" xfId="4508" xr:uid="{0547B1D2-139E-44B0-B17D-5DE6904A8455}"/>
    <cellStyle name="Note 10 5" xfId="3048" xr:uid="{8E317145-EDF8-497A-8996-AF3240C098A2}"/>
    <cellStyle name="Note 10 5 2" xfId="4335" xr:uid="{12A93B83-6FEC-47CB-A560-287655F2DB83}"/>
    <cellStyle name="Note 10 6" xfId="2574" xr:uid="{217AC79E-8023-4DBF-B2E1-CF08C4F25F4D}"/>
    <cellStyle name="Note 10 7" xfId="3861" xr:uid="{6EA2DEC5-2796-41A7-BB79-184E1092C520}"/>
    <cellStyle name="Note 11" xfId="1560" xr:uid="{20E72206-4F1E-4950-8992-896736D076A3}"/>
    <cellStyle name="Note 11 2" xfId="2228" xr:uid="{8BB33B5B-E48C-450F-A2B4-11EB4B7BE58F}"/>
    <cellStyle name="Note 11 2 2" xfId="3406" xr:uid="{2E327E09-8642-4567-8867-901186A6B3F5}"/>
    <cellStyle name="Note 11 2 2 2" xfId="4693" xr:uid="{9520B595-A667-4965-8D9B-06C6E5F77369}"/>
    <cellStyle name="Note 11 2 3" xfId="3695" xr:uid="{17A18BC7-E88F-4123-A196-2C7563A4498D}"/>
    <cellStyle name="Note 11 2 3 2" xfId="4982" xr:uid="{0E8FD79D-1497-4178-82A1-B746DA871665}"/>
    <cellStyle name="Note 11 2 4" xfId="2837" xr:uid="{7D8E6C19-FAC5-405E-97E3-20F00BA61382}"/>
    <cellStyle name="Note 11 2 5" xfId="4124" xr:uid="{B09F98F8-0DCE-4BE0-A010-034C005EE2EC}"/>
    <cellStyle name="Note 11 3" xfId="2186" xr:uid="{18F570A2-26BF-4839-ABDD-BDFD2A2C934D}"/>
    <cellStyle name="Note 11 3 2" xfId="3653" xr:uid="{C301F98E-6BB3-4431-AFFE-E8DB73F0D5E5}"/>
    <cellStyle name="Note 11 3 2 2" xfId="4940" xr:uid="{5AF7D99E-F75B-4349-B995-8E6A0D4BE7B5}"/>
    <cellStyle name="Note 11 3 3" xfId="2795" xr:uid="{7756ABD9-68D5-441A-A9BD-09CB6A3528E0}"/>
    <cellStyle name="Note 11 3 4" xfId="4082" xr:uid="{8AD6855B-C32C-42BF-A7C6-F3768619FE50}"/>
    <cellStyle name="Note 11 4" xfId="1966" xr:uid="{8192D42E-3322-4F33-A0AF-8412D0A64072}"/>
    <cellStyle name="Note 11 4 2" xfId="3504" xr:uid="{A3BDC0F7-616A-41D7-9685-687809B4F8A5}"/>
    <cellStyle name="Note 11 4 2 2" xfId="4791" xr:uid="{1FA96D74-DBF6-4FE1-8CD0-3868C1C86A28}"/>
    <cellStyle name="Note 11 4 3" xfId="3222" xr:uid="{42CD838B-A61A-492C-88A5-045E408EC1BC}"/>
    <cellStyle name="Note 11 4 4" xfId="4509" xr:uid="{8B9394FE-FA76-446B-A0DE-BCF5197FC6C9}"/>
    <cellStyle name="Note 11 5" xfId="3047" xr:uid="{0790A5D6-6B39-415C-BF5C-8C2298CD9E55}"/>
    <cellStyle name="Note 11 5 2" xfId="4334" xr:uid="{D9A5EAEF-5E7A-491C-8074-CD57863BF44A}"/>
    <cellStyle name="Note 11 6" xfId="2575" xr:uid="{5342925C-1EBC-4A2C-9AE4-ECD4270987FC}"/>
    <cellStyle name="Note 11 7" xfId="3862" xr:uid="{B33F5984-39D6-4B30-8C63-92180D6F3E99}"/>
    <cellStyle name="Note 12" xfId="1561" xr:uid="{D226EC4D-7785-49F1-BBB3-110FD98E3507}"/>
    <cellStyle name="Note 12 2" xfId="2229" xr:uid="{40D8C713-57E1-4C6C-885F-9A5F6B5F5134}"/>
    <cellStyle name="Note 12 2 2" xfId="3407" xr:uid="{54428469-DB76-4EE0-A778-870AB345FD91}"/>
    <cellStyle name="Note 12 2 2 2" xfId="4694" xr:uid="{0CFDC600-52FE-4CC3-98AC-E246EFEF5BBD}"/>
    <cellStyle name="Note 12 2 3" xfId="3696" xr:uid="{B4280DF3-38E8-4068-BD12-BC8A309CA820}"/>
    <cellStyle name="Note 12 2 3 2" xfId="4983" xr:uid="{B51F258C-DAE3-46DF-883B-66B0FF948DF5}"/>
    <cellStyle name="Note 12 2 4" xfId="2838" xr:uid="{CDE7F375-EDB5-4B04-8E31-A5D50BDE89B2}"/>
    <cellStyle name="Note 12 2 5" xfId="4125" xr:uid="{A87B3879-ED51-4561-87F7-73D4A54DAA85}"/>
    <cellStyle name="Note 12 3" xfId="2323" xr:uid="{28223D12-F7B4-45E1-81BF-A765E8B13ABF}"/>
    <cellStyle name="Note 12 3 2" xfId="3790" xr:uid="{288F9A8F-1F4B-49A0-B039-554C244DB3FC}"/>
    <cellStyle name="Note 12 3 2 2" xfId="5077" xr:uid="{3CF59BC1-7605-435A-AF7C-6CDEAA856657}"/>
    <cellStyle name="Note 12 3 3" xfId="2932" xr:uid="{A7886323-0418-4A99-91CE-B0D2D7B440BF}"/>
    <cellStyle name="Note 12 3 4" xfId="4219" xr:uid="{0809CFA3-C48D-4968-BCDE-45F6521550AB}"/>
    <cellStyle name="Note 12 4" xfId="1967" xr:uid="{20A5DFC1-4D4D-42FE-9628-E4479D78E0D8}"/>
    <cellStyle name="Note 12 4 2" xfId="3505" xr:uid="{150E3163-F2AA-4834-8A49-F450F70A43CC}"/>
    <cellStyle name="Note 12 4 2 2" xfId="4792" xr:uid="{31000F66-2031-4D32-B10A-F05B5455EF9E}"/>
    <cellStyle name="Note 12 4 3" xfId="3223" xr:uid="{58B76E80-3431-43D0-8C4A-9577BB401083}"/>
    <cellStyle name="Note 12 4 4" xfId="4510" xr:uid="{1680A0B3-1C17-42B8-9D5D-456A9037ED53}"/>
    <cellStyle name="Note 12 5" xfId="3046" xr:uid="{EED26D57-9C7B-40A2-A47A-728869A34053}"/>
    <cellStyle name="Note 12 5 2" xfId="4333" xr:uid="{24F77DCC-838D-4128-AA5D-E1AF848D46C5}"/>
    <cellStyle name="Note 12 6" xfId="2576" xr:uid="{9D18BAC9-F0D3-46BE-B477-EDF43C953A6E}"/>
    <cellStyle name="Note 12 7" xfId="3863" xr:uid="{921A57CD-35EA-4DC9-A4A4-E22BCDF6F4E9}"/>
    <cellStyle name="Note 13" xfId="1562" xr:uid="{74B1AF55-C475-49ED-9993-3918DB0AC4B5}"/>
    <cellStyle name="Note 13 2" xfId="2230" xr:uid="{2824EA8C-BEC8-434C-BA6C-81430984B596}"/>
    <cellStyle name="Note 13 2 2" xfId="3408" xr:uid="{64F43BD1-68BC-4447-B5F0-D2D45508EB2F}"/>
    <cellStyle name="Note 13 2 2 2" xfId="4695" xr:uid="{06B653FE-C1FE-495C-85D4-900CDB131EE6}"/>
    <cellStyle name="Note 13 2 3" xfId="3697" xr:uid="{E8A9065E-FA78-4EDD-8B3F-EC5182234E19}"/>
    <cellStyle name="Note 13 2 3 2" xfId="4984" xr:uid="{6B1ECC97-05BD-4EF1-AC4B-EE27D339939F}"/>
    <cellStyle name="Note 13 2 4" xfId="2839" xr:uid="{5DF8B7A4-557D-4DF0-97B1-DDE5EE0E7108}"/>
    <cellStyle name="Note 13 2 5" xfId="4126" xr:uid="{65C45AA1-EA3C-449F-BC1A-87BCB2DF4230}"/>
    <cellStyle name="Note 13 3" xfId="2327" xr:uid="{EFDFF5DA-CEDD-4F6D-8C9B-FCDC5FBAFFE6}"/>
    <cellStyle name="Note 13 3 2" xfId="3794" xr:uid="{4CD1B65B-A202-4CDB-AF58-A5EE772E2473}"/>
    <cellStyle name="Note 13 3 2 2" xfId="5081" xr:uid="{DBD052B5-7CE2-4126-976C-AB99C69A010B}"/>
    <cellStyle name="Note 13 3 3" xfId="2936" xr:uid="{C91483BE-1D3F-4200-A08F-08EC4DD129B6}"/>
    <cellStyle name="Note 13 3 4" xfId="4223" xr:uid="{D056868A-377B-4107-8BC3-7E346F8B0395}"/>
    <cellStyle name="Note 13 4" xfId="1968" xr:uid="{9758B634-65FB-40DE-AA40-D955BE010C18}"/>
    <cellStyle name="Note 13 4 2" xfId="3506" xr:uid="{3A8CAFF6-079F-47F9-86A0-33B7F4DCDD2E}"/>
    <cellStyle name="Note 13 4 2 2" xfId="4793" xr:uid="{F13A0FE9-42DA-4BE3-90D7-42E769E56920}"/>
    <cellStyle name="Note 13 4 3" xfId="3224" xr:uid="{22E2A209-4D5F-4DF6-95B3-039F1B8D035F}"/>
    <cellStyle name="Note 13 4 4" xfId="4511" xr:uid="{834E4B16-E4D6-4E34-9306-94E809BCB3FF}"/>
    <cellStyle name="Note 13 5" xfId="3045" xr:uid="{39CA54A5-4BED-474F-8026-91174D95C775}"/>
    <cellStyle name="Note 13 5 2" xfId="4332" xr:uid="{7C661D8F-3D9B-46D7-B5E9-BA912057C11C}"/>
    <cellStyle name="Note 13 6" xfId="2577" xr:uid="{094ACF22-279A-410C-81E2-D85E6D60C2B2}"/>
    <cellStyle name="Note 13 7" xfId="3864" xr:uid="{C333D782-0B4A-4DD5-BCD1-45148AA2CCDF}"/>
    <cellStyle name="Note 14" xfId="1563" xr:uid="{740EEDB6-CA11-4A56-9C07-0B9F90DB15D3}"/>
    <cellStyle name="Note 14 2" xfId="2231" xr:uid="{241EBA70-A0BB-47D7-A887-CB16B1244D2C}"/>
    <cellStyle name="Note 14 2 2" xfId="3409" xr:uid="{3DC52B09-2C57-477D-91D7-DE08D7A5A7E0}"/>
    <cellStyle name="Note 14 2 2 2" xfId="4696" xr:uid="{69F8425E-E2F4-443A-A6D7-87468ADF27E7}"/>
    <cellStyle name="Note 14 2 3" xfId="3698" xr:uid="{E10FC939-0C55-4586-AE48-F6E5BF0D1510}"/>
    <cellStyle name="Note 14 2 3 2" xfId="4985" xr:uid="{FE544B03-3C64-457B-B6D6-B3E614C2DC79}"/>
    <cellStyle name="Note 14 2 4" xfId="2840" xr:uid="{28014DCE-94FE-4786-8CFD-6919CE0F5E2B}"/>
    <cellStyle name="Note 14 2 5" xfId="4127" xr:uid="{1240F569-F3D4-489A-BF8E-CF319643D5B5}"/>
    <cellStyle name="Note 14 3" xfId="2331" xr:uid="{913ECACD-B84F-40C2-8318-AD3803AF5239}"/>
    <cellStyle name="Note 14 3 2" xfId="3798" xr:uid="{961B7FD8-47C2-49C0-A0A2-395CF466B82F}"/>
    <cellStyle name="Note 14 3 2 2" xfId="5085" xr:uid="{2596A178-172C-48E4-A2D6-5FD3E3E79784}"/>
    <cellStyle name="Note 14 3 3" xfId="2940" xr:uid="{96569308-3E77-442A-B670-AB354AC5B4FA}"/>
    <cellStyle name="Note 14 3 4" xfId="4227" xr:uid="{6F1660EE-982F-41D0-83B3-292054B8A3E2}"/>
    <cellStyle name="Note 14 4" xfId="1969" xr:uid="{18B63883-14E7-4FE3-A64F-23F749086F1A}"/>
    <cellStyle name="Note 14 4 2" xfId="3507" xr:uid="{2962671C-ABD7-42AA-AFAE-F8810F68D4AD}"/>
    <cellStyle name="Note 14 4 2 2" xfId="4794" xr:uid="{26AC109F-7CF3-4AF2-B22F-D6887DAA28F3}"/>
    <cellStyle name="Note 14 4 3" xfId="3225" xr:uid="{3E1BEDD2-1EA2-4579-B1C5-BA6B15FE1066}"/>
    <cellStyle name="Note 14 4 4" xfId="4512" xr:uid="{82858EA6-B70C-4279-AA87-D30294CE9319}"/>
    <cellStyle name="Note 14 5" xfId="3044" xr:uid="{BF1CAB1F-AB6D-4BF4-B349-3FEC69AAE46B}"/>
    <cellStyle name="Note 14 5 2" xfId="4331" xr:uid="{4080FAED-07DB-4A7A-AB84-48FAF4B1A9C5}"/>
    <cellStyle name="Note 14 6" xfId="2578" xr:uid="{EA94C7D6-7D19-4D31-B271-AC3E2707182F}"/>
    <cellStyle name="Note 14 7" xfId="3865" xr:uid="{DE4FF930-C7FE-433C-9DE6-C0C6C3B23C73}"/>
    <cellStyle name="Note 15" xfId="1564" xr:uid="{9B7BD34D-9DAD-4172-9B90-44BC23B25053}"/>
    <cellStyle name="Note 15 2" xfId="2232" xr:uid="{B45D746F-A672-4A13-89E0-D272A484B668}"/>
    <cellStyle name="Note 15 2 2" xfId="3410" xr:uid="{45621A82-F59F-4E70-A30E-53EA75399D9A}"/>
    <cellStyle name="Note 15 2 2 2" xfId="4697" xr:uid="{4EE4F896-0703-4EFD-885C-1916879D18EA}"/>
    <cellStyle name="Note 15 2 3" xfId="3699" xr:uid="{352F84E0-4330-49A9-8893-016553474925}"/>
    <cellStyle name="Note 15 2 3 2" xfId="4986" xr:uid="{271C6F49-9513-42D4-B5F4-024F0C635AEE}"/>
    <cellStyle name="Note 15 2 4" xfId="2841" xr:uid="{7EEC4FEC-6174-4956-9D1C-9BE4AACF9049}"/>
    <cellStyle name="Note 15 2 5" xfId="4128" xr:uid="{3FF78314-C404-4E0D-99B4-417D840B268B}"/>
    <cellStyle name="Note 15 3" xfId="2185" xr:uid="{B4C6A5F2-9C3C-49D7-842A-85D13B7DF35A}"/>
    <cellStyle name="Note 15 3 2" xfId="3652" xr:uid="{EF526131-D5A3-493E-83AA-2CFB038C012C}"/>
    <cellStyle name="Note 15 3 2 2" xfId="4939" xr:uid="{5417FC5E-E94D-44A3-B8AE-6B9CF53CFCE5}"/>
    <cellStyle name="Note 15 3 3" xfId="2794" xr:uid="{B7AA7F47-1B12-4D1E-BE9E-53ABDE2F8CFA}"/>
    <cellStyle name="Note 15 3 4" xfId="4081" xr:uid="{B6BB998C-B83B-4080-8FBB-02A52D6858E7}"/>
    <cellStyle name="Note 15 4" xfId="1970" xr:uid="{160AF2A8-3208-4B4C-9C66-6F874B970EEC}"/>
    <cellStyle name="Note 15 4 2" xfId="3508" xr:uid="{BF8AA44C-959F-4966-89CE-8EA89AB227A0}"/>
    <cellStyle name="Note 15 4 2 2" xfId="4795" xr:uid="{0ECFCF19-82B0-4494-B1B3-F20FC7140F20}"/>
    <cellStyle name="Note 15 4 3" xfId="3226" xr:uid="{F9639F39-0AE0-48C7-97BE-A4D543CCA66B}"/>
    <cellStyle name="Note 15 4 4" xfId="4513" xr:uid="{9161F655-9730-4985-AD34-0A57B5F2DF07}"/>
    <cellStyle name="Note 15 5" xfId="3043" xr:uid="{3F7C6103-4350-4473-B3E6-C398EDB8E341}"/>
    <cellStyle name="Note 15 5 2" xfId="4330" xr:uid="{7A0D75B0-D00C-4F1C-BD09-61925185ACCD}"/>
    <cellStyle name="Note 15 6" xfId="2579" xr:uid="{1D747C1C-BE4B-4E98-A770-E187245F10E7}"/>
    <cellStyle name="Note 15 7" xfId="3866" xr:uid="{94C3C3EC-5D51-47C2-B915-4C92A7E4D832}"/>
    <cellStyle name="Note 16" xfId="1565" xr:uid="{53CDF6D5-7AB2-4244-8CD8-8F9E96D24F56}"/>
    <cellStyle name="Note 16 2" xfId="2233" xr:uid="{54B0DB03-15C8-42C6-AC8C-927645F7A21B}"/>
    <cellStyle name="Note 16 2 2" xfId="3411" xr:uid="{88A861B0-63E4-418B-B796-213BA809957D}"/>
    <cellStyle name="Note 16 2 2 2" xfId="4698" xr:uid="{E464E6D1-1157-4755-A7FE-15E3916F1414}"/>
    <cellStyle name="Note 16 2 3" xfId="3700" xr:uid="{0A29D8F5-5164-4AFC-A0F8-A3DDE09A71BF}"/>
    <cellStyle name="Note 16 2 3 2" xfId="4987" xr:uid="{5167821F-F674-4748-9D3C-3D7ADA490AB1}"/>
    <cellStyle name="Note 16 2 4" xfId="2842" xr:uid="{53EF8756-1F09-4C41-B4BC-A805B5C5D15C}"/>
    <cellStyle name="Note 16 2 5" xfId="4129" xr:uid="{B7E28290-3627-4DB0-A3FD-A5EB31A2097F}"/>
    <cellStyle name="Note 16 3" xfId="2226" xr:uid="{A81F2A3F-ECCD-46BC-9AFE-4FFF76956586}"/>
    <cellStyle name="Note 16 3 2" xfId="3693" xr:uid="{BEAD327E-13D3-4A85-A6C2-4D2A5A286F7A}"/>
    <cellStyle name="Note 16 3 2 2" xfId="4980" xr:uid="{BA983B03-8A60-4A7C-BA89-325EF309B1E2}"/>
    <cellStyle name="Note 16 3 3" xfId="2835" xr:uid="{7583AFF6-8190-4640-AB38-B2979A578849}"/>
    <cellStyle name="Note 16 3 4" xfId="4122" xr:uid="{42534636-6271-4F2F-B1FD-44389D7472FF}"/>
    <cellStyle name="Note 16 4" xfId="1971" xr:uid="{E1BAEBD1-DBE8-496A-8A7B-A4B1D876828C}"/>
    <cellStyle name="Note 16 4 2" xfId="3509" xr:uid="{E20F6B0D-9333-4293-9B44-FD2D4B4BAC0A}"/>
    <cellStyle name="Note 16 4 2 2" xfId="4796" xr:uid="{027C23BC-8E1A-4CD4-8E3C-C80C50D3151A}"/>
    <cellStyle name="Note 16 4 3" xfId="3227" xr:uid="{32C343E6-B47D-4D09-8CAA-434235232C4E}"/>
    <cellStyle name="Note 16 4 4" xfId="4514" xr:uid="{03D6C945-C27B-4170-82DA-CCC0B9F41E2B}"/>
    <cellStyle name="Note 16 5" xfId="3042" xr:uid="{D9274B51-D5F8-43F6-96FA-E1C8A98887D0}"/>
    <cellStyle name="Note 16 5 2" xfId="4329" xr:uid="{D73B078C-B794-464A-BF36-72DF75019E72}"/>
    <cellStyle name="Note 16 6" xfId="2580" xr:uid="{3CE45BF7-45A8-478F-8418-8697C4BE751B}"/>
    <cellStyle name="Note 16 7" xfId="3867" xr:uid="{A2848701-77D4-4783-B36F-0AF10758186D}"/>
    <cellStyle name="Note 17" xfId="1566" xr:uid="{B59F100D-F481-4B84-AF54-59AC0338F63E}"/>
    <cellStyle name="Note 17 2" xfId="2234" xr:uid="{313B8C5D-06AF-4904-BD20-6B78EA85ABEA}"/>
    <cellStyle name="Note 17 2 2" xfId="3412" xr:uid="{4A5150CA-E35E-40A4-A7FE-CB3B9EF29794}"/>
    <cellStyle name="Note 17 2 2 2" xfId="4699" xr:uid="{773C0280-5EC8-44ED-AE70-CA154E3925A6}"/>
    <cellStyle name="Note 17 2 3" xfId="3701" xr:uid="{0FBFA122-0E7D-4908-9332-4BE5E0B7EBD0}"/>
    <cellStyle name="Note 17 2 3 2" xfId="4988" xr:uid="{C4F8732F-5717-4C15-B7A9-EAC906CF89AA}"/>
    <cellStyle name="Note 17 2 4" xfId="2843" xr:uid="{FD3449D0-66FC-40B0-9ED2-37E9FAF5835C}"/>
    <cellStyle name="Note 17 2 5" xfId="4130" xr:uid="{C2FC6B54-573B-4EFA-8777-D817FA8F321B}"/>
    <cellStyle name="Note 17 3" xfId="2183" xr:uid="{21143450-A5AA-43D7-937D-DE8A9BA0F7CF}"/>
    <cellStyle name="Note 17 3 2" xfId="3650" xr:uid="{E2BCA4DB-AC62-4180-BDE8-943030618A11}"/>
    <cellStyle name="Note 17 3 2 2" xfId="4937" xr:uid="{61F3E094-7935-45AA-BC9E-3C41A8F910AE}"/>
    <cellStyle name="Note 17 3 3" xfId="2792" xr:uid="{71658C90-FBAA-4AA2-9DF3-2309EB46510A}"/>
    <cellStyle name="Note 17 3 4" xfId="4079" xr:uid="{0C5BC47E-C865-48A6-A6D0-962C5F20DE83}"/>
    <cellStyle name="Note 17 4" xfId="1972" xr:uid="{89415B3E-5DF3-4607-9E10-DE8B08D6E6CF}"/>
    <cellStyle name="Note 17 4 2" xfId="3510" xr:uid="{78A58D28-8D1F-4516-BCDD-66170523A9CD}"/>
    <cellStyle name="Note 17 4 2 2" xfId="4797" xr:uid="{495F2ED0-EF35-4315-BD66-B566F802FC19}"/>
    <cellStyle name="Note 17 4 3" xfId="3228" xr:uid="{B056D20C-368F-474E-9853-0075B39A1A10}"/>
    <cellStyle name="Note 17 4 4" xfId="4515" xr:uid="{49A71BED-B42C-4D36-8FE6-1877B4D42571}"/>
    <cellStyle name="Note 17 5" xfId="3041" xr:uid="{6849B9F7-8FBB-4752-8A0B-C0B5261D8F6E}"/>
    <cellStyle name="Note 17 5 2" xfId="4328" xr:uid="{B4DD9417-6F10-423D-948D-8AE9B157C3AE}"/>
    <cellStyle name="Note 17 6" xfId="2581" xr:uid="{4707850C-13BD-496B-A6E9-AF464CDA9EC6}"/>
    <cellStyle name="Note 17 7" xfId="3868" xr:uid="{4D79BCF2-E059-4099-804C-ABC83384C9E8}"/>
    <cellStyle name="Note 18" xfId="1567" xr:uid="{749418D6-A950-4D1A-A60D-437BBA269D9C}"/>
    <cellStyle name="Note 18 2" xfId="2235" xr:uid="{2F6A7EAF-122B-4355-9018-75D3DD8A855D}"/>
    <cellStyle name="Note 18 2 2" xfId="3413" xr:uid="{1A5F7CE8-6BB7-48D6-925F-964C5F7B7CAD}"/>
    <cellStyle name="Note 18 2 2 2" xfId="4700" xr:uid="{1BA7060F-C43D-4D1A-AFE3-C28F71C63C9C}"/>
    <cellStyle name="Note 18 2 3" xfId="3702" xr:uid="{BD82954E-0170-44D9-91ED-B5472209BC70}"/>
    <cellStyle name="Note 18 2 3 2" xfId="4989" xr:uid="{2C065564-596A-4434-945D-89666B6F10DC}"/>
    <cellStyle name="Note 18 2 4" xfId="2844" xr:uid="{E49D19AA-3DC4-40BE-A7D0-56FB8AC1BAA9}"/>
    <cellStyle name="Note 18 2 5" xfId="4131" xr:uid="{528185FA-2403-438E-9F72-21374E4BD665}"/>
    <cellStyle name="Note 18 3" xfId="2182" xr:uid="{69198368-AC61-42C2-86F7-7F7E689E1245}"/>
    <cellStyle name="Note 18 3 2" xfId="3649" xr:uid="{72C11218-C88F-4901-95D3-583C2BF5E6D4}"/>
    <cellStyle name="Note 18 3 2 2" xfId="4936" xr:uid="{CE41B208-0525-45F0-923F-8AA603B9D27C}"/>
    <cellStyle name="Note 18 3 3" xfId="2791" xr:uid="{0759B62C-1CFB-4B5A-826A-68DF8740C0F4}"/>
    <cellStyle name="Note 18 3 4" xfId="4078" xr:uid="{AD6C3A37-E8CB-40CF-80BE-21DCE46C529F}"/>
    <cellStyle name="Note 18 4" xfId="1973" xr:uid="{1B67E8C0-A800-4B6C-AC5E-747EC05152DB}"/>
    <cellStyle name="Note 18 4 2" xfId="3511" xr:uid="{7FB89841-E0EF-4F96-9DE7-9E59B0B37B38}"/>
    <cellStyle name="Note 18 4 2 2" xfId="4798" xr:uid="{3651240C-E968-45B4-8963-6E8016F4B331}"/>
    <cellStyle name="Note 18 4 3" xfId="3229" xr:uid="{06FE7945-364A-4396-A804-73BE1DE5AEF6}"/>
    <cellStyle name="Note 18 4 4" xfId="4516" xr:uid="{9BB17895-1ED0-4873-86A8-006A6372AB52}"/>
    <cellStyle name="Note 18 5" xfId="3040" xr:uid="{E068A7ED-12E2-48B7-B8F6-26CB62A13156}"/>
    <cellStyle name="Note 18 5 2" xfId="4327" xr:uid="{F4F6546B-49D3-4C02-9CAD-255F37186F51}"/>
    <cellStyle name="Note 18 6" xfId="2582" xr:uid="{031D1E22-BBC1-45CB-B7D5-25D2C3FA15A1}"/>
    <cellStyle name="Note 18 7" xfId="3869" xr:uid="{04804800-C907-489B-8200-76BD4C66A905}"/>
    <cellStyle name="Note 19" xfId="1568" xr:uid="{746387BC-40B2-4150-AFD6-D51EC7B8CC17}"/>
    <cellStyle name="Note 19 2" xfId="2236" xr:uid="{C3BD7448-7B69-4291-8329-0677C4084749}"/>
    <cellStyle name="Note 19 2 2" xfId="3414" xr:uid="{F3DE2126-088A-4DDB-9A7D-2A514A0CDB7F}"/>
    <cellStyle name="Note 19 2 2 2" xfId="4701" xr:uid="{75133451-4A75-412F-B79A-9624C0F17409}"/>
    <cellStyle name="Note 19 2 3" xfId="3703" xr:uid="{388CFF71-9079-42F1-A713-DD7FC5A24541}"/>
    <cellStyle name="Note 19 2 3 2" xfId="4990" xr:uid="{1DC9399B-17E5-42C2-AEFB-B31A154CD936}"/>
    <cellStyle name="Note 19 2 4" xfId="2845" xr:uid="{84A88829-53B3-4F74-AA9A-A29B6ABEF5A5}"/>
    <cellStyle name="Note 19 2 5" xfId="4132" xr:uid="{C416FD0F-CA92-4775-89D8-C196A5E680F5}"/>
    <cellStyle name="Note 19 3" xfId="2181" xr:uid="{1176347E-ADFF-4BE6-BA73-9689B9EDCE65}"/>
    <cellStyle name="Note 19 3 2" xfId="3648" xr:uid="{601BC2AA-8775-485C-B666-14AF6EBCC8B3}"/>
    <cellStyle name="Note 19 3 2 2" xfId="4935" xr:uid="{396B9A63-6BE5-4A19-A973-A5970681C362}"/>
    <cellStyle name="Note 19 3 3" xfId="2790" xr:uid="{8C503700-73F7-4676-A88D-829D3AF6F35E}"/>
    <cellStyle name="Note 19 3 4" xfId="4077" xr:uid="{2A3E07A5-19F3-474C-A716-415F7A604BA1}"/>
    <cellStyle name="Note 19 4" xfId="1974" xr:uid="{F93AB824-F63E-4D3F-AF19-C6013A15C995}"/>
    <cellStyle name="Note 19 4 2" xfId="3512" xr:uid="{A87A754A-4131-49FE-97C6-CB11038AEE2D}"/>
    <cellStyle name="Note 19 4 2 2" xfId="4799" xr:uid="{1F36C398-5665-4413-920C-B15BA0E3CFB6}"/>
    <cellStyle name="Note 19 4 3" xfId="3230" xr:uid="{3DF6D6C1-23A3-4476-BFE5-EAA3E698C917}"/>
    <cellStyle name="Note 19 4 4" xfId="4517" xr:uid="{CDAE00DD-936B-4132-8279-9A8A493D734E}"/>
    <cellStyle name="Note 19 5" xfId="3039" xr:uid="{B4EA9EF6-FAF4-4C70-9554-284FA3815E22}"/>
    <cellStyle name="Note 19 5 2" xfId="4326" xr:uid="{DF99E784-A215-43FC-A917-EE9952F20D03}"/>
    <cellStyle name="Note 19 6" xfId="2583" xr:uid="{D43A4C0F-27F9-4460-BC37-505C50972FE8}"/>
    <cellStyle name="Note 19 7" xfId="3870" xr:uid="{8DEE367D-8E01-46AD-B8AF-3EED1268B772}"/>
    <cellStyle name="Note 2" xfId="159" xr:uid="{EFCF58D4-CD63-465F-BCCB-A31976C01B4A}"/>
    <cellStyle name="Note 2 10" xfId="2528" xr:uid="{8E3C9D0C-7712-4E57-8EA2-C6D9BA3093BC}"/>
    <cellStyle name="Note 2 11" xfId="3815" xr:uid="{2A024710-A298-48B4-AD2C-F51E1E81C3F6}"/>
    <cellStyle name="Note 2 2" xfId="160" xr:uid="{E9AA6590-A39C-4D42-BDDA-C70AA9B28816}"/>
    <cellStyle name="Note 2 2 2" xfId="2127" xr:uid="{363CCC85-9656-4CD8-98CD-2462247CCA9E}"/>
    <cellStyle name="Note 2 2 2 2" xfId="3377" xr:uid="{B21B0F5F-F082-4218-A4F5-0864E20A3B52}"/>
    <cellStyle name="Note 2 2 2 2 2" xfId="4664" xr:uid="{CFB0B5F5-0AF4-4E1C-9FBE-A51614240D5C}"/>
    <cellStyle name="Note 2 2 2 3" xfId="3594" xr:uid="{B803C49D-680D-49CA-B45D-E8368D4DFC3F}"/>
    <cellStyle name="Note 2 2 2 3 2" xfId="4881" xr:uid="{9BE2F4F1-0E18-45C6-BE3A-A79164CCE6A1}"/>
    <cellStyle name="Note 2 2 2 4" xfId="2736" xr:uid="{28337BE1-4975-4FCF-989D-ECAD8F641A17}"/>
    <cellStyle name="Note 2 2 2 5" xfId="4023" xr:uid="{54D18218-E272-47DF-83B0-4ABF12D499B1}"/>
    <cellStyle name="Note 2 2 3" xfId="2220" xr:uid="{1E77DD95-3080-4A14-9789-185A6D9B1443}"/>
    <cellStyle name="Note 2 2 3 2" xfId="3687" xr:uid="{B340D906-E696-4360-B88A-E4E68689C850}"/>
    <cellStyle name="Note 2 2 3 2 2" xfId="4974" xr:uid="{A1A4C946-A4A8-46F2-B481-941226EE0473}"/>
    <cellStyle name="Note 2 2 3 3" xfId="2829" xr:uid="{F2D62542-6533-41D5-BDD2-61A05E2488D8}"/>
    <cellStyle name="Note 2 2 3 4" xfId="4116" xr:uid="{FB8D1C11-9714-43BF-A338-21DC9CD5293A}"/>
    <cellStyle name="Note 2 2 4" xfId="1919" xr:uid="{A35D0410-1D86-4616-94E3-575F99E2677E}"/>
    <cellStyle name="Note 2 2 4 2" xfId="2974" xr:uid="{2C96ECF5-71B2-4C67-B431-88137DD87C17}"/>
    <cellStyle name="Note 2 2 4 2 2" xfId="4261" xr:uid="{31FE9245-34B9-4E22-8BE5-CA0D3285A242}"/>
    <cellStyle name="Note 2 2 4 3" xfId="3176" xr:uid="{9EF9B122-D3F1-42F1-9888-FED8BA650E44}"/>
    <cellStyle name="Note 2 2 4 4" xfId="4463" xr:uid="{A1203CB7-AC9F-4D02-957A-666C21981332}"/>
    <cellStyle name="Note 2 2 5" xfId="3093" xr:uid="{12380234-6702-4A2F-8DF2-1B2C6E156584}"/>
    <cellStyle name="Note 2 2 5 2" xfId="4380" xr:uid="{292B69C0-52A9-43C7-9EFE-2A0BC0FC2B39}"/>
    <cellStyle name="Note 2 2 6" xfId="2529" xr:uid="{29AC3CFA-3D35-4EAC-A9E2-5F9F52314FE2}"/>
    <cellStyle name="Note 2 2 7" xfId="3816" xr:uid="{52BD3672-18A4-4A1D-A071-21E17C9E2D9D}"/>
    <cellStyle name="Note 2 3" xfId="1569" xr:uid="{0E3A718A-4158-4452-A600-6B0A55AC4D35}"/>
    <cellStyle name="Note 2 3 2" xfId="2237" xr:uid="{B850D3CA-F212-479F-A659-9761659A3652}"/>
    <cellStyle name="Note 2 3 2 2" xfId="3415" xr:uid="{D6A7D9F8-52E7-4E66-A6B4-02D6C582CF6D}"/>
    <cellStyle name="Note 2 3 2 2 2" xfId="4702" xr:uid="{D75F589C-19A8-4578-8ABE-EA2D7E874E7B}"/>
    <cellStyle name="Note 2 3 2 3" xfId="3704" xr:uid="{60FD0719-3230-48D5-8266-B96791C10450}"/>
    <cellStyle name="Note 2 3 2 3 2" xfId="4991" xr:uid="{C17834E3-41AF-4C30-BBEC-46101A27FEDE}"/>
    <cellStyle name="Note 2 3 2 4" xfId="2846" xr:uid="{51835F57-581C-4EFD-A374-05865846E31F}"/>
    <cellStyle name="Note 2 3 2 5" xfId="4133" xr:uid="{6311DF4B-D2EB-42C2-8922-9453B86FE819}"/>
    <cellStyle name="Note 2 3 3" xfId="2180" xr:uid="{0561C553-9317-404F-81CF-C640FBA2B353}"/>
    <cellStyle name="Note 2 3 3 2" xfId="3647" xr:uid="{CB2FE485-05F1-4AEE-BA37-98FBFCA7AFAC}"/>
    <cellStyle name="Note 2 3 3 2 2" xfId="4934" xr:uid="{7A494D24-AB94-49F0-894E-A75CB6F46C98}"/>
    <cellStyle name="Note 2 3 3 3" xfId="2789" xr:uid="{B14B80FB-56D7-48E0-A404-25025970A211}"/>
    <cellStyle name="Note 2 3 3 4" xfId="4076" xr:uid="{DFC4B2CC-630B-49F9-9481-BCCFB67E933B}"/>
    <cellStyle name="Note 2 3 4" xfId="1975" xr:uid="{6C6760A9-D602-4E3E-B737-90074E0A59F0}"/>
    <cellStyle name="Note 2 3 4 2" xfId="3513" xr:uid="{3EB9C5CB-6777-4705-AAA9-AADC0F9831DE}"/>
    <cellStyle name="Note 2 3 4 2 2" xfId="4800" xr:uid="{59B04822-82C7-469C-8FAA-16559723D4A9}"/>
    <cellStyle name="Note 2 3 4 3" xfId="3231" xr:uid="{E7FA66B8-021F-441B-8905-F322A9A933C5}"/>
    <cellStyle name="Note 2 3 4 4" xfId="4518" xr:uid="{80005F57-2251-407A-AB5C-68A00288564D}"/>
    <cellStyle name="Note 2 3 5" xfId="3038" xr:uid="{F65C1AD6-7447-4997-8E5A-1A7EA16CDDBD}"/>
    <cellStyle name="Note 2 3 5 2" xfId="4325" xr:uid="{41B8A073-7C15-443F-9C1D-7DBE3D429130}"/>
    <cellStyle name="Note 2 3 6" xfId="2584" xr:uid="{FBA943B1-B220-43E8-9E68-AB8B27EDC0F1}"/>
    <cellStyle name="Note 2 3 7" xfId="3871" xr:uid="{502B4CE3-850E-4A0C-83C5-A39BADC60D33}"/>
    <cellStyle name="Note 2 4" xfId="1570" xr:uid="{19CBC205-2449-4426-BAD0-896E2BB82B27}"/>
    <cellStyle name="Note 2 4 2" xfId="2238" xr:uid="{D4AC884E-F6C5-47D4-82AD-29D5D1CA6335}"/>
    <cellStyle name="Note 2 4 2 2" xfId="3416" xr:uid="{8E9C2474-3348-409E-84BE-7CA2C7FFED14}"/>
    <cellStyle name="Note 2 4 2 2 2" xfId="4703" xr:uid="{E08D970C-7D91-4406-80BF-AC261981C91E}"/>
    <cellStyle name="Note 2 4 2 3" xfId="3705" xr:uid="{1417672D-D853-4A81-8236-017F8B5CCDD1}"/>
    <cellStyle name="Note 2 4 2 3 2" xfId="4992" xr:uid="{8F01BC0A-4340-4F48-9171-10C57DA1192A}"/>
    <cellStyle name="Note 2 4 2 4" xfId="2847" xr:uid="{4AFBB7C4-4DFD-4FFB-8987-F1ED36B68469}"/>
    <cellStyle name="Note 2 4 2 5" xfId="4134" xr:uid="{5804A6B2-DF7C-4988-A72A-9490F4FB871D}"/>
    <cellStyle name="Note 2 4 3" xfId="2179" xr:uid="{B0BB77F6-0FBF-452B-BD6B-61A0CE3BD8E4}"/>
    <cellStyle name="Note 2 4 3 2" xfId="3646" xr:uid="{8FF90211-C953-4D47-A44B-DABB6DB1695C}"/>
    <cellStyle name="Note 2 4 3 2 2" xfId="4933" xr:uid="{01C9419B-C8BF-4946-9F67-014A86D9E10A}"/>
    <cellStyle name="Note 2 4 3 3" xfId="2788" xr:uid="{D3006DB5-E2F2-4926-B587-0605216078E2}"/>
    <cellStyle name="Note 2 4 3 4" xfId="4075" xr:uid="{D039B729-1972-4D5F-AF08-CE782DB59F13}"/>
    <cellStyle name="Note 2 4 4" xfId="1976" xr:uid="{38396FC0-9785-4C19-8112-B27655D23B68}"/>
    <cellStyle name="Note 2 4 4 2" xfId="3514" xr:uid="{C7D77ED9-4009-43C4-BF2A-4CAEE3A37537}"/>
    <cellStyle name="Note 2 4 4 2 2" xfId="4801" xr:uid="{671D84CD-66A4-49F4-8216-B39595B82BF2}"/>
    <cellStyle name="Note 2 4 4 3" xfId="3232" xr:uid="{5EB79A90-6867-469D-87D9-7C56BE78EFB6}"/>
    <cellStyle name="Note 2 4 4 4" xfId="4519" xr:uid="{1DA65C1B-D629-4471-8FF4-F5D0E6761919}"/>
    <cellStyle name="Note 2 4 5" xfId="3037" xr:uid="{C9E26024-2AD2-4D91-8A87-4E8B213DD3E5}"/>
    <cellStyle name="Note 2 4 5 2" xfId="4324" xr:uid="{7CB7EFB1-A3D0-4092-ADCB-350A15B7382A}"/>
    <cellStyle name="Note 2 4 6" xfId="2585" xr:uid="{65E186D1-47ED-4FCF-B83B-E0FF3C2F3136}"/>
    <cellStyle name="Note 2 4 7" xfId="3872" xr:uid="{001CACAE-A897-4821-9174-24E98157B908}"/>
    <cellStyle name="Note 2 5" xfId="1571" xr:uid="{7EE3FFDC-7935-47D4-9431-0CCB1E3A175E}"/>
    <cellStyle name="Note 2 5 2" xfId="2239" xr:uid="{B5D2EEAE-450A-434D-B7EA-036139F0A5EA}"/>
    <cellStyle name="Note 2 5 2 2" xfId="3417" xr:uid="{4597261A-0066-4BAB-AC96-0C50284B6453}"/>
    <cellStyle name="Note 2 5 2 2 2" xfId="4704" xr:uid="{F4396103-C0A4-47C6-AD3E-E63FFFEFD1BD}"/>
    <cellStyle name="Note 2 5 2 3" xfId="3706" xr:uid="{1A903DDC-61E2-4029-8A54-BAF27C529395}"/>
    <cellStyle name="Note 2 5 2 3 2" xfId="4993" xr:uid="{CF5DDE4A-342A-4B65-904E-106B68D5B9DF}"/>
    <cellStyle name="Note 2 5 2 4" xfId="2848" xr:uid="{13B0EE3C-48EC-4D1E-AB34-A94839D6E652}"/>
    <cellStyle name="Note 2 5 2 5" xfId="4135" xr:uid="{4235AABE-ED54-411B-889C-2AA0AD2A156B}"/>
    <cellStyle name="Note 2 5 3" xfId="2184" xr:uid="{FEB504C0-D172-4D7F-B643-B03EF0C4368E}"/>
    <cellStyle name="Note 2 5 3 2" xfId="3651" xr:uid="{9FF9A0CC-E9FC-4519-BEEB-07267840931F}"/>
    <cellStyle name="Note 2 5 3 2 2" xfId="4938" xr:uid="{D3717FC0-ADB4-416A-B91F-26F77748B477}"/>
    <cellStyle name="Note 2 5 3 3" xfId="2793" xr:uid="{008FAB46-55A1-43ED-8BC0-E6685803C727}"/>
    <cellStyle name="Note 2 5 3 4" xfId="4080" xr:uid="{20FB4857-91C6-45AB-AE6A-0D0BA20ECAC4}"/>
    <cellStyle name="Note 2 5 4" xfId="1977" xr:uid="{639F76D0-49D5-4AE1-995D-400AAB251417}"/>
    <cellStyle name="Note 2 5 4 2" xfId="3515" xr:uid="{C4CC0CC6-DF40-4F12-A11D-E4A3483A2F2D}"/>
    <cellStyle name="Note 2 5 4 2 2" xfId="4802" xr:uid="{0E1F26E2-F1DA-47A8-9F6B-AB1EE23ACA69}"/>
    <cellStyle name="Note 2 5 4 3" xfId="3233" xr:uid="{DA914642-7645-42F9-B31C-2D1F0BC924E7}"/>
    <cellStyle name="Note 2 5 4 4" xfId="4520" xr:uid="{FB8313B7-DD31-40CD-91C9-258820216404}"/>
    <cellStyle name="Note 2 5 5" xfId="3036" xr:uid="{000FE4F9-294C-48EA-8C19-FD85C1428B87}"/>
    <cellStyle name="Note 2 5 5 2" xfId="4323" xr:uid="{9550C085-6AAD-4945-A0C6-9ADD7A5A3566}"/>
    <cellStyle name="Note 2 5 6" xfId="2586" xr:uid="{34E7FDD6-B98D-4AE2-A2DF-679DC9122E36}"/>
    <cellStyle name="Note 2 5 7" xfId="3873" xr:uid="{95355AAC-EEBB-448C-8AC4-4572C8F8D1BA}"/>
    <cellStyle name="Note 2 6" xfId="2126" xr:uid="{6703577F-E6B8-4808-BF36-6A7629209A90}"/>
    <cellStyle name="Note 2 6 2" xfId="3376" xr:uid="{DC05AC43-007E-4659-8CA6-8B5A1BD09007}"/>
    <cellStyle name="Note 2 6 2 2" xfId="4663" xr:uid="{142BA7AD-D8EE-492B-9DE3-EBABBD1BC5B7}"/>
    <cellStyle name="Note 2 6 3" xfId="3593" xr:uid="{C3A3D54D-B50F-49F5-BB7B-211F0CA4D1BB}"/>
    <cellStyle name="Note 2 6 3 2" xfId="4880" xr:uid="{3E38B7C3-481B-42DC-BE3B-5E69FCE3F15E}"/>
    <cellStyle name="Note 2 6 4" xfId="2735" xr:uid="{94FE5AD8-A504-4B91-8D20-0A483C2AEDAA}"/>
    <cellStyle name="Note 2 6 5" xfId="4022" xr:uid="{138DA00E-9526-4713-8BE4-FFF628FA209E}"/>
    <cellStyle name="Note 2 7" xfId="2293" xr:uid="{F04F270F-5AA4-4955-9C8A-A85B421A10A2}"/>
    <cellStyle name="Note 2 7 2" xfId="3760" xr:uid="{4620307D-891A-4680-83B9-ECE55918EE5F}"/>
    <cellStyle name="Note 2 7 2 2" xfId="5047" xr:uid="{8F5572BE-4256-449D-9D99-C578F4B35B2B}"/>
    <cellStyle name="Note 2 7 3" xfId="2902" xr:uid="{E7CD0885-3F52-4940-9994-5527A3E3E9C9}"/>
    <cellStyle name="Note 2 7 4" xfId="4189" xr:uid="{2CBCBB23-2F0A-4721-9280-BA3698F85CD8}"/>
    <cellStyle name="Note 2 8" xfId="1918" xr:uid="{0DBBA622-EC59-49FA-BB22-442C3AF33302}"/>
    <cellStyle name="Note 2 8 2" xfId="2975" xr:uid="{E21C3221-E32D-4587-8BF4-766E7B3BBC3F}"/>
    <cellStyle name="Note 2 8 2 2" xfId="4262" xr:uid="{BB3D26E7-F977-4EB4-BDE8-8B1AB2282231}"/>
    <cellStyle name="Note 2 8 3" xfId="3175" xr:uid="{F67CDEB2-597B-4534-90FB-6184DE86EB95}"/>
    <cellStyle name="Note 2 8 4" xfId="4462" xr:uid="{BF923224-9F79-4CE1-AB4E-B6E6980BFBFC}"/>
    <cellStyle name="Note 2 9" xfId="3094" xr:uid="{DA451537-6D3F-434A-8A13-D6DE755E3605}"/>
    <cellStyle name="Note 2 9 2" xfId="4381" xr:uid="{FB900452-C46F-4279-BB9A-DEDDE0DBB703}"/>
    <cellStyle name="Note 20" xfId="1572" xr:uid="{977C2057-5F99-43A3-8168-33FBD6730DB8}"/>
    <cellStyle name="Note 20 2" xfId="2240" xr:uid="{26C8DCE8-466E-42EF-A957-E66FC0BA6ACD}"/>
    <cellStyle name="Note 20 2 2" xfId="3418" xr:uid="{B7D807CD-BAF6-43E6-8C8F-29FADDF00537}"/>
    <cellStyle name="Note 20 2 2 2" xfId="4705" xr:uid="{3746AD42-B259-4A77-AEA5-0E4094253A78}"/>
    <cellStyle name="Note 20 2 3" xfId="3707" xr:uid="{EDB2D439-2ACD-4D9C-8499-12CB14EF7DE9}"/>
    <cellStyle name="Note 20 2 3 2" xfId="4994" xr:uid="{925B8CD5-C891-44B5-A115-7BEECE6127D7}"/>
    <cellStyle name="Note 20 2 4" xfId="2849" xr:uid="{9A378F69-53CD-4F31-A5F4-07CE38BCCCA7}"/>
    <cellStyle name="Note 20 2 5" xfId="4136" xr:uid="{F078124A-2CB2-458A-9B04-C24F04583672}"/>
    <cellStyle name="Note 20 3" xfId="2324" xr:uid="{E8242982-61FD-4541-A454-EEC7CFB45950}"/>
    <cellStyle name="Note 20 3 2" xfId="3791" xr:uid="{12176A5F-4B85-4DC5-B119-6F4AF2803A11}"/>
    <cellStyle name="Note 20 3 2 2" xfId="5078" xr:uid="{90A2A0BC-4190-412B-B322-F5A888593A03}"/>
    <cellStyle name="Note 20 3 3" xfId="2933" xr:uid="{5E0D17F3-9E97-4B73-88E5-BC06AAF5A4EB}"/>
    <cellStyle name="Note 20 3 4" xfId="4220" xr:uid="{E4B2F61D-C5BE-4EEB-8DBB-8D6308BE4D68}"/>
    <cellStyle name="Note 20 4" xfId="1978" xr:uid="{E229BC19-7E5F-40AF-9BBA-2FB6DB0FAC44}"/>
    <cellStyle name="Note 20 4 2" xfId="3516" xr:uid="{E13309CF-6FDF-44A5-B213-6A5B58B94815}"/>
    <cellStyle name="Note 20 4 2 2" xfId="4803" xr:uid="{A5C1C761-AA76-46C0-BDBE-407B399841EC}"/>
    <cellStyle name="Note 20 4 3" xfId="3234" xr:uid="{2FD808E1-2BA0-4CAE-8B43-9642AC3EFA61}"/>
    <cellStyle name="Note 20 4 4" xfId="4521" xr:uid="{BCA2B2E8-B283-45D8-A71E-60DC43838512}"/>
    <cellStyle name="Note 20 5" xfId="3035" xr:uid="{14279F18-D1E4-46B0-9675-DBB4A6BFABFB}"/>
    <cellStyle name="Note 20 5 2" xfId="4322" xr:uid="{5127DAC3-EA55-471E-9C19-0F6A95DA318D}"/>
    <cellStyle name="Note 20 6" xfId="2587" xr:uid="{C465C514-34E6-4E19-9CBF-F021FAC38FB1}"/>
    <cellStyle name="Note 20 7" xfId="3874" xr:uid="{40287934-114E-467D-AED2-87305B3BB82A}"/>
    <cellStyle name="Note 21" xfId="1573" xr:uid="{7F944DE8-4BD0-4429-A8B7-1E9E38C1D1CD}"/>
    <cellStyle name="Note 21 2" xfId="2241" xr:uid="{525AFFC1-E65E-4264-A06A-B4AB38716FC2}"/>
    <cellStyle name="Note 21 2 2" xfId="3419" xr:uid="{D8402785-FA14-4F3D-A87E-62E9624026B0}"/>
    <cellStyle name="Note 21 2 2 2" xfId="4706" xr:uid="{7B3F62A1-8C5F-4786-9E92-02E60955695B}"/>
    <cellStyle name="Note 21 2 3" xfId="3708" xr:uid="{9AF93867-17FB-4B40-B055-E9180B739ADD}"/>
    <cellStyle name="Note 21 2 3 2" xfId="4995" xr:uid="{B1749091-B7C4-4121-97BF-54EA5B7E3A61}"/>
    <cellStyle name="Note 21 2 4" xfId="2850" xr:uid="{BED9033B-3996-445B-AF8E-AE9B5A8F8660}"/>
    <cellStyle name="Note 21 2 5" xfId="4137" xr:uid="{6DA1274E-5124-42F5-8913-4C69C86EBF7A}"/>
    <cellStyle name="Note 21 3" xfId="2328" xr:uid="{0D72E11A-429E-4E5C-89D3-D68CEF94726D}"/>
    <cellStyle name="Note 21 3 2" xfId="3795" xr:uid="{42A50F01-9CAE-4382-B57B-D5D076DBB779}"/>
    <cellStyle name="Note 21 3 2 2" xfId="5082" xr:uid="{54943915-93DB-4EF8-9C1B-2EF6B0D4423F}"/>
    <cellStyle name="Note 21 3 3" xfId="2937" xr:uid="{6BEC4082-F845-4EB2-89E2-890C5239F413}"/>
    <cellStyle name="Note 21 3 4" xfId="4224" xr:uid="{48CCA6F8-98E7-421B-B1AA-6A554B86E2F9}"/>
    <cellStyle name="Note 21 4" xfId="1979" xr:uid="{3DC03049-4A89-407D-AD47-33D7957D61D7}"/>
    <cellStyle name="Note 21 4 2" xfId="3517" xr:uid="{4DDE668E-DC66-4513-8EA1-40B0ECAB6F8F}"/>
    <cellStyle name="Note 21 4 2 2" xfId="4804" xr:uid="{B3962B13-C9B7-4CAD-A5A5-E6FEC78F006C}"/>
    <cellStyle name="Note 21 4 3" xfId="3235" xr:uid="{B9934D0D-36BF-4E53-9B50-434E84AEC10A}"/>
    <cellStyle name="Note 21 4 4" xfId="4522" xr:uid="{32443832-C8A9-4424-A554-9EB7970C8944}"/>
    <cellStyle name="Note 21 5" xfId="3034" xr:uid="{D146E8F1-7FEB-468E-871F-BDC5003F26F5}"/>
    <cellStyle name="Note 21 5 2" xfId="4321" xr:uid="{9BFD0D04-9687-4962-BAF9-FC17A93D72D3}"/>
    <cellStyle name="Note 21 6" xfId="2588" xr:uid="{2D241E92-7209-4101-AFE6-692E2B9F8F32}"/>
    <cellStyle name="Note 21 7" xfId="3875" xr:uid="{BA0BF2DD-5C31-4154-A13B-37FA3F67ED96}"/>
    <cellStyle name="Note 22" xfId="1574" xr:uid="{0D970F05-441C-454D-B1EE-90F9CED8C627}"/>
    <cellStyle name="Note 22 2" xfId="2242" xr:uid="{153CA39D-F443-4BDC-8B2D-84ABDCCD3D49}"/>
    <cellStyle name="Note 22 2 2" xfId="3420" xr:uid="{F9A2C797-BFCB-42DF-9C01-AD7B45D2ADAC}"/>
    <cellStyle name="Note 22 2 2 2" xfId="4707" xr:uid="{5E3AF93D-DC21-414B-A883-521E9B072A38}"/>
    <cellStyle name="Note 22 2 3" xfId="3709" xr:uid="{9F496B98-72E1-4345-9FCB-9A2A5EDA4527}"/>
    <cellStyle name="Note 22 2 3 2" xfId="4996" xr:uid="{1F3166FA-5424-4376-9266-5DF0057B2A4D}"/>
    <cellStyle name="Note 22 2 4" xfId="2851" xr:uid="{EEB72507-0E0E-4873-BC8B-AC21FA612643}"/>
    <cellStyle name="Note 22 2 5" xfId="4138" xr:uid="{497FB1E2-1EC0-4100-8B77-6B11DE5AAA29}"/>
    <cellStyle name="Note 22 3" xfId="2332" xr:uid="{74775757-824F-4D66-B80D-62804370427A}"/>
    <cellStyle name="Note 22 3 2" xfId="3799" xr:uid="{7351CB65-2FFA-4558-B743-AD55EF4A68BA}"/>
    <cellStyle name="Note 22 3 2 2" xfId="5086" xr:uid="{CA36E78A-82E0-4C13-BA38-2728C5582DB0}"/>
    <cellStyle name="Note 22 3 3" xfId="2941" xr:uid="{3258E44B-F57A-4751-B0AD-A22FFE404513}"/>
    <cellStyle name="Note 22 3 4" xfId="4228" xr:uid="{5F03FCE4-5042-4159-9DFB-B12F4FC2C5F0}"/>
    <cellStyle name="Note 22 4" xfId="1980" xr:uid="{0AA97F32-7671-4C94-872A-BED9D8D05B47}"/>
    <cellStyle name="Note 22 4 2" xfId="3518" xr:uid="{8549AC83-8D1E-4326-8F04-928D8D709C1E}"/>
    <cellStyle name="Note 22 4 2 2" xfId="4805" xr:uid="{795C68FF-C3F3-40F6-AB5B-B4DC7EAEC41C}"/>
    <cellStyle name="Note 22 4 3" xfId="3236" xr:uid="{CA3C83C4-C8AF-48E3-819E-EFA54B5C56A7}"/>
    <cellStyle name="Note 22 4 4" xfId="4523" xr:uid="{60612708-15BE-4C2B-AA4C-70174C9AB80D}"/>
    <cellStyle name="Note 22 5" xfId="3033" xr:uid="{4F79D408-D593-49A2-BD69-79B81999787C}"/>
    <cellStyle name="Note 22 5 2" xfId="4320" xr:uid="{383125A0-118C-44A3-B019-A9B055CB7759}"/>
    <cellStyle name="Note 22 6" xfId="2589" xr:uid="{7049ADB8-F456-4E36-9D18-E96084143490}"/>
    <cellStyle name="Note 22 7" xfId="3876" xr:uid="{D207C8F8-9F67-4791-8FC5-5FAC3DD3B60F}"/>
    <cellStyle name="Note 23" xfId="1575" xr:uid="{0BD08C7D-FC1A-42C4-B219-4BB30F8AAFA2}"/>
    <cellStyle name="Note 23 2" xfId="2243" xr:uid="{28B9C874-1D1D-4109-B125-0C112E53FABA}"/>
    <cellStyle name="Note 23 2 2" xfId="3421" xr:uid="{6FC71625-6A58-4081-B242-EE33AB8128D7}"/>
    <cellStyle name="Note 23 2 2 2" xfId="4708" xr:uid="{68BA9663-D214-424F-BE45-9175EB16F2E5}"/>
    <cellStyle name="Note 23 2 3" xfId="3710" xr:uid="{8588E699-676D-48A5-AAF3-650C7810C5E5}"/>
    <cellStyle name="Note 23 2 3 2" xfId="4997" xr:uid="{94312DA9-D381-4D73-9D60-13DED8DF0B0D}"/>
    <cellStyle name="Note 23 2 4" xfId="2852" xr:uid="{0CC496EC-01C0-4B89-BBE2-DB5526FC0AAA}"/>
    <cellStyle name="Note 23 2 5" xfId="4139" xr:uid="{6644D819-B170-4159-8A90-AC489AC33828}"/>
    <cellStyle name="Note 23 3" xfId="2178" xr:uid="{BB6CE45F-098E-4CEB-8917-05AD47937EEC}"/>
    <cellStyle name="Note 23 3 2" xfId="3645" xr:uid="{19B49153-C907-478E-89C6-E267077B999C}"/>
    <cellStyle name="Note 23 3 2 2" xfId="4932" xr:uid="{F0A8BB71-0DCC-4833-8A26-4C6BA4578AD2}"/>
    <cellStyle name="Note 23 3 3" xfId="2787" xr:uid="{BD759F91-BE2D-440A-ABFB-2D4FC74010FA}"/>
    <cellStyle name="Note 23 3 4" xfId="4074" xr:uid="{F57A9105-BAE0-46D2-902A-284BFD445C09}"/>
    <cellStyle name="Note 23 4" xfId="1981" xr:uid="{23E82034-7704-4AB6-9A2F-42B0B60F00FA}"/>
    <cellStyle name="Note 23 4 2" xfId="3519" xr:uid="{B11902F8-36B7-4E37-A57B-6E9E95DA961B}"/>
    <cellStyle name="Note 23 4 2 2" xfId="4806" xr:uid="{0599B346-FB63-4821-9D93-478301C5F01E}"/>
    <cellStyle name="Note 23 4 3" xfId="3237" xr:uid="{173E661A-271E-40ED-B9DE-1BEF9B85CBBB}"/>
    <cellStyle name="Note 23 4 4" xfId="4524" xr:uid="{6268B984-0406-4EA2-A61E-2A12604E1F53}"/>
    <cellStyle name="Note 23 5" xfId="3032" xr:uid="{C703143A-1A34-4ECC-BC6F-5E977669334D}"/>
    <cellStyle name="Note 23 5 2" xfId="4319" xr:uid="{E750ECE3-0EF7-4282-BBD9-D67CAFE199CA}"/>
    <cellStyle name="Note 23 6" xfId="2590" xr:uid="{2B52A514-39FC-4224-A69D-905859FD297D}"/>
    <cellStyle name="Note 23 7" xfId="3877" xr:uid="{AA232B8B-D063-4B0E-989D-887ED62F3C2C}"/>
    <cellStyle name="Note 24" xfId="1576" xr:uid="{F3B51030-F036-44E7-B579-B352086A575A}"/>
    <cellStyle name="Note 24 2" xfId="2244" xr:uid="{6BE729A3-FBD8-407E-98AC-C6A02A3754D7}"/>
    <cellStyle name="Note 24 2 2" xfId="3422" xr:uid="{773F97CD-C479-4CE7-A307-187D89C8BE5C}"/>
    <cellStyle name="Note 24 2 2 2" xfId="4709" xr:uid="{E4A7F208-D4B4-4F0F-A24A-8D6868B29F84}"/>
    <cellStyle name="Note 24 2 3" xfId="3711" xr:uid="{4381E598-C9EF-40E5-9809-AB2C3B543D1A}"/>
    <cellStyle name="Note 24 2 3 2" xfId="4998" xr:uid="{591FD1A0-21F9-4787-AB4B-636C56F9C137}"/>
    <cellStyle name="Note 24 2 4" xfId="2853" xr:uid="{A551933E-E802-4BD3-84A3-D88B07FC8BEA}"/>
    <cellStyle name="Note 24 2 5" xfId="4140" xr:uid="{61E6632A-C3E0-4CC6-B4BB-E2C72987283D}"/>
    <cellStyle name="Note 24 3" xfId="2177" xr:uid="{EF18055E-A4A6-4576-8FC8-DFD203188941}"/>
    <cellStyle name="Note 24 3 2" xfId="3644" xr:uid="{F49359B0-BECD-42EB-B268-32E9E31DD658}"/>
    <cellStyle name="Note 24 3 2 2" xfId="4931" xr:uid="{22E01FFE-1491-42DB-95E6-2FF44EAFF429}"/>
    <cellStyle name="Note 24 3 3" xfId="2786" xr:uid="{7C83353A-3924-437A-9547-1D4200BCA7A6}"/>
    <cellStyle name="Note 24 3 4" xfId="4073" xr:uid="{CD619469-6F31-4C29-A372-A750B03C1DD5}"/>
    <cellStyle name="Note 24 4" xfId="1982" xr:uid="{38A3023A-D1FC-41BD-BF3F-0E9361E44926}"/>
    <cellStyle name="Note 24 4 2" xfId="3520" xr:uid="{5581F5D6-E188-4C98-9F32-02403655D08A}"/>
    <cellStyle name="Note 24 4 2 2" xfId="4807" xr:uid="{553B7A5B-894D-4976-BEFC-97ECCD530FD0}"/>
    <cellStyle name="Note 24 4 3" xfId="3238" xr:uid="{AC027153-72F4-4A3A-AE14-7861EDE01191}"/>
    <cellStyle name="Note 24 4 4" xfId="4525" xr:uid="{98404AAD-0B14-4D40-A441-A5BEC1911F03}"/>
    <cellStyle name="Note 24 5" xfId="3031" xr:uid="{C5FAF06C-E08C-468E-AAB3-8763E3BB1B79}"/>
    <cellStyle name="Note 24 5 2" xfId="4318" xr:uid="{2DA9F81E-B699-4DF5-B684-9364877989A8}"/>
    <cellStyle name="Note 24 6" xfId="2591" xr:uid="{D2016CBE-1BEE-4E61-B9F4-8ACB74A0F7CC}"/>
    <cellStyle name="Note 24 7" xfId="3878" xr:uid="{0A6EB5BB-3697-4B08-AF2D-DE23AEE8B5BB}"/>
    <cellStyle name="Note 25" xfId="1577" xr:uid="{1875F7A1-D23B-4FAB-B742-742A61513E86}"/>
    <cellStyle name="Note 25 2" xfId="2245" xr:uid="{26EFD811-27F9-4030-A90B-4BAE1C8C6BB0}"/>
    <cellStyle name="Note 25 2 2" xfId="3423" xr:uid="{CB65BF2D-8205-40D4-B76C-E02C5CD05239}"/>
    <cellStyle name="Note 25 2 2 2" xfId="4710" xr:uid="{C7AB9C7D-FF7B-4A50-95A1-D4A68182F9D4}"/>
    <cellStyle name="Note 25 2 3" xfId="3712" xr:uid="{C9D86F75-0DB2-4754-ACCF-E3D2E63C5BB5}"/>
    <cellStyle name="Note 25 2 3 2" xfId="4999" xr:uid="{B0295ED4-571A-43E7-8918-1F7B1B98D061}"/>
    <cellStyle name="Note 25 2 4" xfId="2854" xr:uid="{F9739364-C24B-41A6-B096-AA7D16804186}"/>
    <cellStyle name="Note 25 2 5" xfId="4141" xr:uid="{4EB86018-B440-4A06-A8FC-1F4DD77AEB1C}"/>
    <cellStyle name="Note 25 3" xfId="2176" xr:uid="{EC0F6E8E-793B-4D86-8DE7-DC3FB44033FE}"/>
    <cellStyle name="Note 25 3 2" xfId="3643" xr:uid="{0EFB6268-3A63-4415-A442-B5DB18CB46CA}"/>
    <cellStyle name="Note 25 3 2 2" xfId="4930" xr:uid="{583146B5-839A-4B5E-9500-682DB557161E}"/>
    <cellStyle name="Note 25 3 3" xfId="2785" xr:uid="{F1BD3172-D9E2-4856-9A6B-4A4339B2984B}"/>
    <cellStyle name="Note 25 3 4" xfId="4072" xr:uid="{5E0F87FC-2C2D-4E8F-B3EA-596FCC2C175D}"/>
    <cellStyle name="Note 25 4" xfId="1983" xr:uid="{56D575B6-89A1-4389-866F-74962C53D53E}"/>
    <cellStyle name="Note 25 4 2" xfId="3521" xr:uid="{D4B8CE33-29FA-4D45-A60E-E505797E776D}"/>
    <cellStyle name="Note 25 4 2 2" xfId="4808" xr:uid="{0058042C-7A0B-45EF-AE59-430A1E0846D7}"/>
    <cellStyle name="Note 25 4 3" xfId="3239" xr:uid="{44A02B9E-B464-4D26-9816-2BD3F67D0271}"/>
    <cellStyle name="Note 25 4 4" xfId="4526" xr:uid="{939BA5DB-732F-4911-816E-151AC68FB5EC}"/>
    <cellStyle name="Note 25 5" xfId="3030" xr:uid="{4E7385B3-B365-4FC8-BACF-F4E291559735}"/>
    <cellStyle name="Note 25 5 2" xfId="4317" xr:uid="{5EECACEE-BE10-4EA8-875B-9998C2E94F92}"/>
    <cellStyle name="Note 25 6" xfId="2592" xr:uid="{42A89555-C6CB-4E1E-8F4A-6A4A8065F1F2}"/>
    <cellStyle name="Note 25 7" xfId="3879" xr:uid="{EFEA6DD2-33D5-4A72-BCAA-F553913CAEA5}"/>
    <cellStyle name="Note 26" xfId="1578" xr:uid="{4840C0A9-DDCB-466B-A377-C4B363A5A8CD}"/>
    <cellStyle name="Note 26 2" xfId="2246" xr:uid="{1086C95A-1ED2-487D-A3BB-52C5EF762F74}"/>
    <cellStyle name="Note 26 2 2" xfId="3424" xr:uid="{BDA9277F-670B-446F-8341-F4CA29DF938B}"/>
    <cellStyle name="Note 26 2 2 2" xfId="4711" xr:uid="{437CEF19-0093-4B0E-A719-AB5C1D7C054E}"/>
    <cellStyle name="Note 26 2 3" xfId="3713" xr:uid="{F0056AA6-7882-4CE7-8427-B51F280178EB}"/>
    <cellStyle name="Note 26 2 3 2" xfId="5000" xr:uid="{B367F7E1-BE95-48EF-8BA7-45EEC9FDF688}"/>
    <cellStyle name="Note 26 2 4" xfId="2855" xr:uid="{9256A9AF-9C93-40AD-9AD8-E6EC5B9291A0}"/>
    <cellStyle name="Note 26 2 5" xfId="4142" xr:uid="{CCC51978-CCCD-4B1C-8656-B45647BB0E15}"/>
    <cellStyle name="Note 26 3" xfId="2283" xr:uid="{EC7D33DA-D698-48DE-A84D-1B160244B2E8}"/>
    <cellStyle name="Note 26 3 2" xfId="3750" xr:uid="{98790CD4-F24D-439C-BA46-66A328956A56}"/>
    <cellStyle name="Note 26 3 2 2" xfId="5037" xr:uid="{3DD8BC1E-8384-4A43-9235-EC7C2FF51278}"/>
    <cellStyle name="Note 26 3 3" xfId="2892" xr:uid="{169F3B03-93E5-410E-8481-5EB67C27BE97}"/>
    <cellStyle name="Note 26 3 4" xfId="4179" xr:uid="{C0711D22-ABC1-4C58-81E5-02F1C52EE779}"/>
    <cellStyle name="Note 26 4" xfId="1984" xr:uid="{99906409-CA6A-48E0-A56F-25ECD3C568EC}"/>
    <cellStyle name="Note 26 4 2" xfId="3522" xr:uid="{CA044AAF-B19D-48FB-BE06-6E690737E92A}"/>
    <cellStyle name="Note 26 4 2 2" xfId="4809" xr:uid="{63DDEF2B-B4A6-4AC0-8175-7D1D73B183B7}"/>
    <cellStyle name="Note 26 4 3" xfId="3240" xr:uid="{3C6810A4-38EF-4110-82AF-1E58291757F8}"/>
    <cellStyle name="Note 26 4 4" xfId="4527" xr:uid="{B54BFECA-68E9-4047-B489-A5BAB23B5A69}"/>
    <cellStyle name="Note 26 5" xfId="3029" xr:uid="{61983C91-8635-4993-BAEE-F64981F17696}"/>
    <cellStyle name="Note 26 5 2" xfId="4316" xr:uid="{6537EE8B-2087-4226-B123-32C416EAA41A}"/>
    <cellStyle name="Note 26 6" xfId="2593" xr:uid="{9BFFCB84-6228-48A6-ACE4-653449E4D76F}"/>
    <cellStyle name="Note 26 7" xfId="3880" xr:uid="{13DD1CCB-DF18-47D1-9C1A-B5474717FCD5}"/>
    <cellStyle name="Note 27" xfId="1579" xr:uid="{D2F8426B-01F5-4B44-A4EB-783C55571B2B}"/>
    <cellStyle name="Note 27 2" xfId="2247" xr:uid="{1F34010A-2441-4526-B20E-3A07EBE3CD74}"/>
    <cellStyle name="Note 27 2 2" xfId="3425" xr:uid="{C00B4B47-D1EA-436A-9481-8FC72007DDE8}"/>
    <cellStyle name="Note 27 2 2 2" xfId="4712" xr:uid="{D3451BA6-7161-4047-B902-9B6605161D8F}"/>
    <cellStyle name="Note 27 2 3" xfId="3714" xr:uid="{B2BAEC48-BB7A-4E8A-9096-0E564A519015}"/>
    <cellStyle name="Note 27 2 3 2" xfId="5001" xr:uid="{5879663A-A128-42D3-A485-F90B8EAE3E89}"/>
    <cellStyle name="Note 27 2 4" xfId="2856" xr:uid="{77F8B911-7762-4C22-8285-2DB6533E6D9E}"/>
    <cellStyle name="Note 27 2 5" xfId="4143" xr:uid="{8C2A9343-BC74-4690-A6C5-909499F69232}"/>
    <cellStyle name="Note 27 3" xfId="2174" xr:uid="{5B6B1502-68CD-4492-A153-47CC47233C76}"/>
    <cellStyle name="Note 27 3 2" xfId="3641" xr:uid="{8E7ECEAA-53EA-49B2-9A23-E6EB460C37B3}"/>
    <cellStyle name="Note 27 3 2 2" xfId="4928" xr:uid="{528C4DF2-4CD8-417C-AEC1-4BC858F97AB0}"/>
    <cellStyle name="Note 27 3 3" xfId="2783" xr:uid="{FD4E3946-7103-46FD-8689-83F017D2085E}"/>
    <cellStyle name="Note 27 3 4" xfId="4070" xr:uid="{B2DFBE79-654F-4A74-AB1F-8DD8DD0F45FE}"/>
    <cellStyle name="Note 27 4" xfId="1985" xr:uid="{F7389287-1BD4-49C3-B18F-C98978F1D714}"/>
    <cellStyle name="Note 27 4 2" xfId="3523" xr:uid="{B44BC71B-7DEE-40D8-91A3-6C8D2151905E}"/>
    <cellStyle name="Note 27 4 2 2" xfId="4810" xr:uid="{A0B36680-6BEC-40ED-9A37-20D17B120AD9}"/>
    <cellStyle name="Note 27 4 3" xfId="3241" xr:uid="{19A7850E-F7EF-4132-ADC2-93D2995EC1BB}"/>
    <cellStyle name="Note 27 4 4" xfId="4528" xr:uid="{280EF602-228D-4182-BDB2-469ED8DEB1DE}"/>
    <cellStyle name="Note 27 5" xfId="3028" xr:uid="{64005C08-7B50-48FB-94DE-5DA38B325519}"/>
    <cellStyle name="Note 27 5 2" xfId="4315" xr:uid="{107DE423-DE07-4CD8-905F-A4599C8F8EB2}"/>
    <cellStyle name="Note 27 6" xfId="2594" xr:uid="{307C2CB0-C389-4766-AB6B-AD5B83E0CFB8}"/>
    <cellStyle name="Note 27 7" xfId="3881" xr:uid="{7587E421-BC79-4F2F-B64C-6D1402BB6F3E}"/>
    <cellStyle name="Note 28" xfId="1799" xr:uid="{18CDD0FD-B640-43CB-BB30-812546A06460}"/>
    <cellStyle name="Note 28 2" xfId="2290" xr:uid="{2C0336DD-DB66-4E86-8465-86FF7BE3DCED}"/>
    <cellStyle name="Note 28 2 2" xfId="3460" xr:uid="{21B9D9BC-190D-412D-9B3E-880A3CD5EF2D}"/>
    <cellStyle name="Note 28 2 2 2" xfId="4747" xr:uid="{F06BFD09-07E5-4E20-B803-20C862B33F48}"/>
    <cellStyle name="Note 28 2 3" xfId="3757" xr:uid="{7E2C87C2-A9CD-4307-8CC9-E25202657738}"/>
    <cellStyle name="Note 28 2 3 2" xfId="5044" xr:uid="{00C8A25C-FCAA-4E2A-99A3-EFFC2BA1FC17}"/>
    <cellStyle name="Note 28 2 4" xfId="2899" xr:uid="{71D2D0B2-E4DF-437D-BF76-3BE2F3D9F642}"/>
    <cellStyle name="Note 28 2 5" xfId="4186" xr:uid="{35E193B3-CB49-4D43-98AC-3D00C877B33D}"/>
    <cellStyle name="Note 28 3" xfId="2162" xr:uid="{205C1ED4-A5EB-4222-A2CC-44D9BC9DABC3}"/>
    <cellStyle name="Note 28 3 2" xfId="3629" xr:uid="{35E0CB76-6D73-4E5B-B91E-4DA8D65D6CE2}"/>
    <cellStyle name="Note 28 3 2 2" xfId="4916" xr:uid="{08D8B274-451E-41A8-83B5-342178320E4A}"/>
    <cellStyle name="Note 28 3 3" xfId="2771" xr:uid="{6CADECD9-2B2C-48EC-8575-4CAB41223BE5}"/>
    <cellStyle name="Note 28 3 4" xfId="4058" xr:uid="{5520DAE1-4945-49D0-AB23-D7E428ACEDC6}"/>
    <cellStyle name="Note 28 4" xfId="2026" xr:uid="{B9326B25-2596-43BD-9156-A494AA70FC2D}"/>
    <cellStyle name="Note 28 4 2" xfId="3558" xr:uid="{5A442EE7-DE4A-4B1C-A2E2-B240EE0838CB}"/>
    <cellStyle name="Note 28 4 2 2" xfId="4845" xr:uid="{617570EF-31D9-4D88-A741-BCE8307015FC}"/>
    <cellStyle name="Note 28 4 3" xfId="3282" xr:uid="{426E59BC-0E8B-4740-AFE0-885D7E5E8AFC}"/>
    <cellStyle name="Note 28 4 4" xfId="4569" xr:uid="{96423640-739B-462B-8661-CCC105E1DBD0}"/>
    <cellStyle name="Note 28 5" xfId="2956" xr:uid="{16E26DB3-3240-41DA-9099-18FB16373F88}"/>
    <cellStyle name="Note 28 5 2" xfId="4243" xr:uid="{BB6572E7-0D11-4288-80E2-9796A077A228}"/>
    <cellStyle name="Note 28 6" xfId="2635" xr:uid="{89033909-4E03-4615-91AE-BE533BC317B3}"/>
    <cellStyle name="Note 28 7" xfId="3922" xr:uid="{D7BD382D-66D7-45CB-ADBE-629C6E531DE7}"/>
    <cellStyle name="Note 3" xfId="211" xr:uid="{90D605EC-9AC7-4257-9826-7BDC7F69F043}"/>
    <cellStyle name="Note 3 10" xfId="2536" xr:uid="{0354B578-9481-4D3E-BE71-EEDE86311344}"/>
    <cellStyle name="Note 3 11" xfId="3823" xr:uid="{0672AE3C-5F75-422C-929B-97373E3B1C4E}"/>
    <cellStyle name="Note 3 2" xfId="1581" xr:uid="{1FAEBE8E-A7FE-45F1-87D0-40B86B807806}"/>
    <cellStyle name="Note 3 2 2" xfId="2249" xr:uid="{4C19694C-0B03-4A14-BBBD-07EDEDC35C24}"/>
    <cellStyle name="Note 3 2 2 2" xfId="3427" xr:uid="{9AA36F81-2176-4F20-B737-804BD87CF1B2}"/>
    <cellStyle name="Note 3 2 2 2 2" xfId="4714" xr:uid="{B3E85B2A-E976-4A89-8FBD-E349CD3635CF}"/>
    <cellStyle name="Note 3 2 2 3" xfId="3716" xr:uid="{636418C4-6B76-469D-AFB8-0B2584D3F5F4}"/>
    <cellStyle name="Note 3 2 2 3 2" xfId="5003" xr:uid="{7B782616-45A6-4427-87C2-268AE0833FEA}"/>
    <cellStyle name="Note 3 2 2 4" xfId="2858" xr:uid="{5D190068-8A05-4929-A885-9F2DA971DE29}"/>
    <cellStyle name="Note 3 2 2 5" xfId="4145" xr:uid="{E20A6995-E327-4288-9268-30E5EF509579}"/>
    <cellStyle name="Note 3 2 3" xfId="2173" xr:uid="{7A9D09F8-8B82-449A-AEC9-506B0A33FA7A}"/>
    <cellStyle name="Note 3 2 3 2" xfId="3640" xr:uid="{1EF8F830-0C96-4A34-A7B0-7CCAE2560FBF}"/>
    <cellStyle name="Note 3 2 3 2 2" xfId="4927" xr:uid="{1F33BCB5-D614-4327-8B7B-30DC48F3E8A3}"/>
    <cellStyle name="Note 3 2 3 3" xfId="2782" xr:uid="{40C72AE5-70C7-4920-87DC-EB5AC525B58A}"/>
    <cellStyle name="Note 3 2 3 4" xfId="4069" xr:uid="{427BDA22-938F-4D98-A07D-4BCB65F48A97}"/>
    <cellStyle name="Note 3 2 4" xfId="1987" xr:uid="{2A70B08E-2886-43A7-A803-01D558FE5DCD}"/>
    <cellStyle name="Note 3 2 4 2" xfId="3525" xr:uid="{D94BFA50-8564-4C19-9ACE-35A0BB3504F8}"/>
    <cellStyle name="Note 3 2 4 2 2" xfId="4812" xr:uid="{D463CA80-7829-4412-B456-9C425D0F97F0}"/>
    <cellStyle name="Note 3 2 4 3" xfId="3243" xr:uid="{A9D33D59-D670-4272-8976-C5620C99C912}"/>
    <cellStyle name="Note 3 2 4 4" xfId="4530" xr:uid="{34064617-C9C5-4CEE-8551-1E463B39AF07}"/>
    <cellStyle name="Note 3 2 5" xfId="3026" xr:uid="{134855C8-08D6-4F5D-BF5C-C0DAAE09E536}"/>
    <cellStyle name="Note 3 2 5 2" xfId="4313" xr:uid="{9E5601A9-73F3-4C81-AD09-C1910ECB91AA}"/>
    <cellStyle name="Note 3 2 6" xfId="2596" xr:uid="{E7CC49D9-D0B3-46F2-A6EC-4105FFD46398}"/>
    <cellStyle name="Note 3 2 7" xfId="3883" xr:uid="{94D40730-58C8-45D7-998F-03B7E2C615C5}"/>
    <cellStyle name="Note 3 3" xfId="1582" xr:uid="{4CA60B6A-B38D-4093-8379-D2F5DCD3FF08}"/>
    <cellStyle name="Note 3 3 2" xfId="2250" xr:uid="{CF0A794E-7AD1-4EBE-9AEE-07BFFF3AF570}"/>
    <cellStyle name="Note 3 3 2 2" xfId="3428" xr:uid="{CC999A29-8DC3-46E1-9AEE-35DA7A51F297}"/>
    <cellStyle name="Note 3 3 2 2 2" xfId="4715" xr:uid="{C0F7DA4A-9246-4879-8038-B6E4657DB324}"/>
    <cellStyle name="Note 3 3 2 3" xfId="3717" xr:uid="{07DF87E7-3639-4E68-9F7E-25736E737F78}"/>
    <cellStyle name="Note 3 3 2 3 2" xfId="5004" xr:uid="{76D1EAE2-DAE2-4FE1-AF6C-DED8C1A9A269}"/>
    <cellStyle name="Note 3 3 2 4" xfId="2859" xr:uid="{D03C0DEC-F348-4644-8665-3FD8A9807AD5}"/>
    <cellStyle name="Note 3 3 2 5" xfId="4146" xr:uid="{A595FDBE-37F6-4D99-98E9-7C0C5D36DB39}"/>
    <cellStyle name="Note 3 3 3" xfId="2172" xr:uid="{9429A6E6-FFB6-4E34-AF70-D2882D5BB14B}"/>
    <cellStyle name="Note 3 3 3 2" xfId="3639" xr:uid="{D5E8DCF1-D113-4497-87CF-621C3E58746D}"/>
    <cellStyle name="Note 3 3 3 2 2" xfId="4926" xr:uid="{95E66D96-F28F-45B5-934D-1881C54DE665}"/>
    <cellStyle name="Note 3 3 3 3" xfId="2781" xr:uid="{E8187793-67C8-4113-ACC2-8985EC5F7274}"/>
    <cellStyle name="Note 3 3 3 4" xfId="4068" xr:uid="{C5CC2F06-432A-4FF6-9AF0-42F77442556D}"/>
    <cellStyle name="Note 3 3 4" xfId="1988" xr:uid="{434F01FE-D5AE-4F75-B95B-EF3EC8F115AE}"/>
    <cellStyle name="Note 3 3 4 2" xfId="3526" xr:uid="{1C40EC07-8704-4933-A82F-CD81CCDB220A}"/>
    <cellStyle name="Note 3 3 4 2 2" xfId="4813" xr:uid="{D619E8A5-0978-4A4B-9397-D8AF89CECB19}"/>
    <cellStyle name="Note 3 3 4 3" xfId="3244" xr:uid="{1F2C99D2-FE77-468F-89F5-4B8C6B17F0E1}"/>
    <cellStyle name="Note 3 3 4 4" xfId="4531" xr:uid="{817F390F-D25A-48F5-A897-DF4E16F46B26}"/>
    <cellStyle name="Note 3 3 5" xfId="3025" xr:uid="{1B883AA1-54B1-4B4C-8972-7200AA6E16D7}"/>
    <cellStyle name="Note 3 3 5 2" xfId="4312" xr:uid="{695350ED-FDDF-4003-8152-EC8691548F57}"/>
    <cellStyle name="Note 3 3 6" xfId="2597" xr:uid="{6DA960FC-7DFC-48EB-BA43-F6E82C7EA3C0}"/>
    <cellStyle name="Note 3 3 7" xfId="3884" xr:uid="{B36C9679-D494-4894-8F6A-704F135016CC}"/>
    <cellStyle name="Note 3 4" xfId="1583" xr:uid="{3A76DE92-95B2-4F48-973E-758D7025FFD1}"/>
    <cellStyle name="Note 3 4 2" xfId="2251" xr:uid="{CF043502-0760-4C0B-891F-424E14E9F3B5}"/>
    <cellStyle name="Note 3 4 2 2" xfId="3429" xr:uid="{53CB2084-7902-494C-B8C7-3161C7B1B7B2}"/>
    <cellStyle name="Note 3 4 2 2 2" xfId="4716" xr:uid="{3FAF56AC-6876-4DB1-B71D-B67F2AD3CB7C}"/>
    <cellStyle name="Note 3 4 2 3" xfId="3718" xr:uid="{4247277B-45CD-41CF-9F3E-74F9F7F08B5A}"/>
    <cellStyle name="Note 3 4 2 3 2" xfId="5005" xr:uid="{D500115E-2DE1-4E4A-AFC2-7364592E348B}"/>
    <cellStyle name="Note 3 4 2 4" xfId="2860" xr:uid="{C9A16A34-894C-4C64-B22E-BB065CC726E0}"/>
    <cellStyle name="Note 3 4 2 5" xfId="4147" xr:uid="{B06A9159-8B17-467C-8E49-B4A01C80A9FD}"/>
    <cellStyle name="Note 3 4 3" xfId="2325" xr:uid="{AB3EB09D-BC00-47BF-B2EB-A62063C7D416}"/>
    <cellStyle name="Note 3 4 3 2" xfId="3792" xr:uid="{572E28B4-5715-4C24-91D1-442DD1341A81}"/>
    <cellStyle name="Note 3 4 3 2 2" xfId="5079" xr:uid="{58D28B1D-89E9-4E87-B2DC-2728FE522F8C}"/>
    <cellStyle name="Note 3 4 3 3" xfId="2934" xr:uid="{5AE5461B-8C70-4D54-A43C-8983455AB689}"/>
    <cellStyle name="Note 3 4 3 4" xfId="4221" xr:uid="{70FA4B96-14B0-40AD-B653-A7FB3B7928F1}"/>
    <cellStyle name="Note 3 4 4" xfId="1989" xr:uid="{80A3AD59-0514-48C8-A432-CF30E8820727}"/>
    <cellStyle name="Note 3 4 4 2" xfId="3527" xr:uid="{CC67624C-765C-423E-9B6B-31BA887F4E6D}"/>
    <cellStyle name="Note 3 4 4 2 2" xfId="4814" xr:uid="{4DD99584-50DF-415B-906C-7B35C9ECEEA4}"/>
    <cellStyle name="Note 3 4 4 3" xfId="3245" xr:uid="{4CAB443C-076F-47BE-BE7C-445B80001B67}"/>
    <cellStyle name="Note 3 4 4 4" xfId="4532" xr:uid="{D33D29BA-F9BC-4C5F-B446-2FD6A7831843}"/>
    <cellStyle name="Note 3 4 5" xfId="3024" xr:uid="{D4DD05A6-3472-4C29-8DA0-83BBDF85EE26}"/>
    <cellStyle name="Note 3 4 5 2" xfId="4311" xr:uid="{EB333135-21C1-48E6-8CEB-E04135570779}"/>
    <cellStyle name="Note 3 4 6" xfId="2598" xr:uid="{49E27400-C168-4DE4-AC28-E58014E94C65}"/>
    <cellStyle name="Note 3 4 7" xfId="3885" xr:uid="{42A9F66E-48C9-4F6C-A6C3-6EE0A7FC4EB1}"/>
    <cellStyle name="Note 3 5" xfId="1580" xr:uid="{5871D6E5-0266-482D-B14B-E6D2CA4177D9}"/>
    <cellStyle name="Note 3 5 2" xfId="2248" xr:uid="{D448D3A1-ABF3-455A-8E15-B1586AABF27E}"/>
    <cellStyle name="Note 3 5 2 2" xfId="3426" xr:uid="{AE63124F-33F4-4C19-BC57-AE1607C911FB}"/>
    <cellStyle name="Note 3 5 2 2 2" xfId="4713" xr:uid="{5AA1C291-DDEB-43D0-848B-55CD52839F19}"/>
    <cellStyle name="Note 3 5 2 3" xfId="3715" xr:uid="{E172A3BA-73CC-4A30-8BCC-7B324B0E14B5}"/>
    <cellStyle name="Note 3 5 2 3 2" xfId="5002" xr:uid="{D2B8C55A-6A5F-450A-B30B-6086449F0274}"/>
    <cellStyle name="Note 3 5 2 4" xfId="2857" xr:uid="{4EA31ABB-1FA0-4D5B-9028-295C46D51D45}"/>
    <cellStyle name="Note 3 5 2 5" xfId="4144" xr:uid="{5AF9D36E-9D54-4C5F-A138-35EC063DE09F}"/>
    <cellStyle name="Note 3 5 3" xfId="2144" xr:uid="{A1FD36C5-5C55-4F23-B0B9-7152044271E9}"/>
    <cellStyle name="Note 3 5 3 2" xfId="3611" xr:uid="{3155A098-CA83-4EC2-915D-D0C31365B67C}"/>
    <cellStyle name="Note 3 5 3 2 2" xfId="4898" xr:uid="{01C10389-E7ED-4195-9E66-1ED4A01B3F9C}"/>
    <cellStyle name="Note 3 5 3 3" xfId="2753" xr:uid="{0C8423AE-4318-4A40-9BDB-DEF0898D6219}"/>
    <cellStyle name="Note 3 5 3 4" xfId="4040" xr:uid="{A1B4C033-FE4E-4D01-825E-745324139C01}"/>
    <cellStyle name="Note 3 5 4" xfId="1986" xr:uid="{8225730E-39BA-49F9-ACB8-B226110A6697}"/>
    <cellStyle name="Note 3 5 4 2" xfId="3524" xr:uid="{3804B992-E5FA-47B5-A5B2-E8824C3BB91E}"/>
    <cellStyle name="Note 3 5 4 2 2" xfId="4811" xr:uid="{5F325D3D-11FF-4739-85BA-4454EFCD0B91}"/>
    <cellStyle name="Note 3 5 4 3" xfId="3242" xr:uid="{E3C47958-F478-4BEB-BB32-DA110FD1BFB6}"/>
    <cellStyle name="Note 3 5 4 4" xfId="4529" xr:uid="{16068CAB-CC60-4EB0-9ED7-81A196D804FD}"/>
    <cellStyle name="Note 3 5 5" xfId="3027" xr:uid="{069E1074-1DD1-4C41-B552-97103858D04E}"/>
    <cellStyle name="Note 3 5 5 2" xfId="4314" xr:uid="{A7DF2120-D726-475E-9F85-484C2A1E4314}"/>
    <cellStyle name="Note 3 5 6" xfId="2595" xr:uid="{84A0BBDC-B66E-44C4-B3AB-32D4E55BC219}"/>
    <cellStyle name="Note 3 5 7" xfId="3882" xr:uid="{5E30A395-A54B-4D43-91E7-7C5410A0F14C}"/>
    <cellStyle name="Note 3 6" xfId="2139" xr:uid="{9D1BF62E-A6A1-4E89-B52D-4342CE496649}"/>
    <cellStyle name="Note 3 6 2" xfId="3384" xr:uid="{FED41970-70CD-44E5-99DB-34E0E06FB765}"/>
    <cellStyle name="Note 3 6 2 2" xfId="4671" xr:uid="{DB61283D-410C-483D-8B54-340BF34DA837}"/>
    <cellStyle name="Note 3 6 3" xfId="3606" xr:uid="{9D024622-4DBE-4BAD-AAD1-80BC49940884}"/>
    <cellStyle name="Note 3 6 3 2" xfId="4893" xr:uid="{F769C818-5768-4253-8EBF-307C9F9EF32C}"/>
    <cellStyle name="Note 3 6 4" xfId="2748" xr:uid="{2D2EB22D-0778-4980-B35C-77D660933EA8}"/>
    <cellStyle name="Note 3 6 5" xfId="4035" xr:uid="{FB6E3C3C-50E0-45EF-8331-B0A13215FE08}"/>
    <cellStyle name="Note 3 7" xfId="2301" xr:uid="{9B11C399-2123-41A8-BB21-04968200BBED}"/>
    <cellStyle name="Note 3 7 2" xfId="3768" xr:uid="{8D3774EE-742D-4DC1-A0C6-9F3488B6C060}"/>
    <cellStyle name="Note 3 7 2 2" xfId="5055" xr:uid="{389655E9-9B06-442E-9B3E-6983919909C8}"/>
    <cellStyle name="Note 3 7 3" xfId="2910" xr:uid="{DB53E0B1-DA49-4FE9-8070-1BC2A75C5989}"/>
    <cellStyle name="Note 3 7 4" xfId="4197" xr:uid="{8BF1E7D7-9C22-4F4C-B887-7953941A455A}"/>
    <cellStyle name="Note 3 8" xfId="1926" xr:uid="{9CFAB040-B09A-4785-9C9F-22742DAE540F}"/>
    <cellStyle name="Note 3 8 2" xfId="2969" xr:uid="{30732508-317C-44DB-8E7E-A34CAAD86F1B}"/>
    <cellStyle name="Note 3 8 2 2" xfId="4256" xr:uid="{D14C7A72-305E-4E54-A7A3-5AA7493C534A}"/>
    <cellStyle name="Note 3 8 3" xfId="3183" xr:uid="{DE096A81-D091-4FCD-BDDD-DC8543B3BFC5}"/>
    <cellStyle name="Note 3 8 4" xfId="4470" xr:uid="{D8B6C375-E326-4859-B5E4-9D0247345C94}"/>
    <cellStyle name="Note 3 9" xfId="3086" xr:uid="{96B221E9-5CE3-4B6D-8C83-EFA53E3CE2C8}"/>
    <cellStyle name="Note 3 9 2" xfId="4373" xr:uid="{6555EB11-9248-49B0-BD66-66127A1A3B33}"/>
    <cellStyle name="Note 4" xfId="1584" xr:uid="{BB68255D-0953-417C-BD83-760458433666}"/>
    <cellStyle name="Note 4 2" xfId="2252" xr:uid="{9208D37B-21CB-4469-AB7E-F78618438DF5}"/>
    <cellStyle name="Note 4 2 2" xfId="3430" xr:uid="{4BBA2CE7-639C-4DF3-91D3-C364AF13082D}"/>
    <cellStyle name="Note 4 2 2 2" xfId="4717" xr:uid="{828AC627-792C-44F9-B6EB-7C7F2B0D29B3}"/>
    <cellStyle name="Note 4 2 3" xfId="3719" xr:uid="{C8E54380-FC19-4DBC-BCF3-A676B1E698D3}"/>
    <cellStyle name="Note 4 2 3 2" xfId="5006" xr:uid="{ECA0C327-7C42-4456-ADAF-181E20D3ADD4}"/>
    <cellStyle name="Note 4 2 4" xfId="2861" xr:uid="{5EA1575C-B03E-461D-AB98-0B857013F326}"/>
    <cellStyle name="Note 4 2 5" xfId="4148" xr:uid="{36326D11-60AD-4F07-B183-C0513E01B8A7}"/>
    <cellStyle name="Note 4 3" xfId="2329" xr:uid="{BF5C8F66-460F-4560-B036-D3BF0CE4BEEE}"/>
    <cellStyle name="Note 4 3 2" xfId="3796" xr:uid="{A734B06F-C31E-4079-AABE-D1045A0D25A7}"/>
    <cellStyle name="Note 4 3 2 2" xfId="5083" xr:uid="{B6C80864-E0FE-4447-BB2E-FFBFB5ED1FDA}"/>
    <cellStyle name="Note 4 3 3" xfId="2938" xr:uid="{5B32A923-2EF0-4FE9-8A01-57C36DCE5887}"/>
    <cellStyle name="Note 4 3 4" xfId="4225" xr:uid="{54CEFB30-8C64-430A-9AE5-8369B85D71DF}"/>
    <cellStyle name="Note 4 4" xfId="1990" xr:uid="{99371286-1784-4111-9621-13A79462FF48}"/>
    <cellStyle name="Note 4 4 2" xfId="3528" xr:uid="{4E3C4153-394D-4722-9734-29E65FE65FBD}"/>
    <cellStyle name="Note 4 4 2 2" xfId="4815" xr:uid="{F5DDA899-8E13-4A44-BCA9-996AC2C36CFC}"/>
    <cellStyle name="Note 4 4 3" xfId="3246" xr:uid="{33BC1792-4658-4A83-90D7-2ADB5DEA3FD4}"/>
    <cellStyle name="Note 4 4 4" xfId="4533" xr:uid="{DE3FBF79-1539-42A5-A140-A39958B81AE8}"/>
    <cellStyle name="Note 4 5" xfId="3023" xr:uid="{5C8421E0-2D04-4F51-ABD2-B243C389C729}"/>
    <cellStyle name="Note 4 5 2" xfId="4310" xr:uid="{B8E92F41-44E9-4D88-B5E4-79B87203727E}"/>
    <cellStyle name="Note 4 6" xfId="2599" xr:uid="{969BB57B-537F-4B8F-A7FA-24CCA1ACE419}"/>
    <cellStyle name="Note 4 7" xfId="3886" xr:uid="{7C1BE1BA-BBD8-4F34-BE04-68D4403F9636}"/>
    <cellStyle name="Note 5" xfId="1585" xr:uid="{99BD93D0-BBEC-4B28-B156-947BDE6768F2}"/>
    <cellStyle name="Note 5 2" xfId="2253" xr:uid="{424153A9-8B35-4E66-AD89-8202C440061C}"/>
    <cellStyle name="Note 5 2 2" xfId="3431" xr:uid="{B01FE82B-F4F0-44CD-81AD-19CA1BFCB34A}"/>
    <cellStyle name="Note 5 2 2 2" xfId="4718" xr:uid="{3E7D42B2-B4F1-4A2A-B30E-D2B573A43346}"/>
    <cellStyle name="Note 5 2 3" xfId="3720" xr:uid="{DE801F9A-46FE-44B8-AC3B-82AEF21BFE59}"/>
    <cellStyle name="Note 5 2 3 2" xfId="5007" xr:uid="{19A9E0CD-7212-4617-A8A3-01A2CC0BC046}"/>
    <cellStyle name="Note 5 2 4" xfId="2862" xr:uid="{1A399CD5-4FF5-486B-9653-894D5D507409}"/>
    <cellStyle name="Note 5 2 5" xfId="4149" xr:uid="{D9B5D87F-46E6-4FEA-9CBD-14CAA08C9F10}"/>
    <cellStyle name="Note 5 3" xfId="2333" xr:uid="{16F708C2-10DC-4864-8E51-C4384BEDBEAA}"/>
    <cellStyle name="Note 5 3 2" xfId="3800" xr:uid="{B2CC059F-96D0-4125-AF4E-B02D4E1ECA99}"/>
    <cellStyle name="Note 5 3 2 2" xfId="5087" xr:uid="{BAE58404-6C2D-479F-BA0B-521934431E75}"/>
    <cellStyle name="Note 5 3 3" xfId="2942" xr:uid="{E3B09B8F-E992-4FE7-8225-E6E832F122B8}"/>
    <cellStyle name="Note 5 3 4" xfId="4229" xr:uid="{CF371198-8C9B-4085-A14D-B00C3DD068C9}"/>
    <cellStyle name="Note 5 4" xfId="1991" xr:uid="{209B53E2-65E9-4DE5-A333-2A33A454FCED}"/>
    <cellStyle name="Note 5 4 2" xfId="3529" xr:uid="{F2573CEE-1DE0-4FD5-B7BB-1CBE843E4174}"/>
    <cellStyle name="Note 5 4 2 2" xfId="4816" xr:uid="{B63B733B-5C5F-453F-AB64-55E82B8050E9}"/>
    <cellStyle name="Note 5 4 3" xfId="3247" xr:uid="{F08F94C5-9CCB-4B62-97E3-6E70C3401AE9}"/>
    <cellStyle name="Note 5 4 4" xfId="4534" xr:uid="{66C178A1-6F37-4768-BB0B-F5398AE45576}"/>
    <cellStyle name="Note 5 5" xfId="3022" xr:uid="{373F3DB0-9D91-4397-AEAB-9B1DD8CBEB62}"/>
    <cellStyle name="Note 5 5 2" xfId="4309" xr:uid="{9C04A5DA-508D-4BAD-8A84-90714752ACCD}"/>
    <cellStyle name="Note 5 6" xfId="2600" xr:uid="{D79F16D2-149D-4C66-AF06-6236841366BF}"/>
    <cellStyle name="Note 5 7" xfId="3887" xr:uid="{E2B7913C-A4E9-481C-82AE-1674EA23498D}"/>
    <cellStyle name="Note 6" xfId="1586" xr:uid="{7E0ED552-1B38-406B-9364-314D7C105199}"/>
    <cellStyle name="Note 6 2" xfId="2254" xr:uid="{938384DC-DCEB-45FC-BDAB-A885BA8B6B60}"/>
    <cellStyle name="Note 6 2 2" xfId="3432" xr:uid="{B0636673-50B8-48A2-BBDE-06CC15436ABC}"/>
    <cellStyle name="Note 6 2 2 2" xfId="4719" xr:uid="{C479350F-FFAF-4628-8161-1EE58A90BA14}"/>
    <cellStyle name="Note 6 2 3" xfId="3721" xr:uid="{6306124B-3223-4D20-98B4-70E5F4A4BD89}"/>
    <cellStyle name="Note 6 2 3 2" xfId="5008" xr:uid="{3964B8B2-B06A-4ADC-ACC2-D4121B2360A2}"/>
    <cellStyle name="Note 6 2 4" xfId="2863" xr:uid="{90A0ED79-5E22-45A7-97B8-ABB3152B7289}"/>
    <cellStyle name="Note 6 2 5" xfId="4150" xr:uid="{511C2769-9066-4CE0-8831-F2F4BD022CC1}"/>
    <cellStyle name="Note 6 3" xfId="2175" xr:uid="{5BC1E64E-66F5-4B53-A058-4B751C53966B}"/>
    <cellStyle name="Note 6 3 2" xfId="3642" xr:uid="{BC8F0DCF-1776-41EB-9A75-57594FD0E348}"/>
    <cellStyle name="Note 6 3 2 2" xfId="4929" xr:uid="{64094778-69E8-4715-9DBF-C01A3417055B}"/>
    <cellStyle name="Note 6 3 3" xfId="2784" xr:uid="{ECFA8B8C-5A0D-47E7-AAC2-E90C890DAB8A}"/>
    <cellStyle name="Note 6 3 4" xfId="4071" xr:uid="{F7165D13-9B26-4679-A4C3-CF277DBC1165}"/>
    <cellStyle name="Note 6 4" xfId="1992" xr:uid="{96628431-5D62-4EA8-9D6C-2C9F070ADD1D}"/>
    <cellStyle name="Note 6 4 2" xfId="3530" xr:uid="{3C6890B8-2FD2-4771-A9BB-60965A93D81B}"/>
    <cellStyle name="Note 6 4 2 2" xfId="4817" xr:uid="{0E9BA7B9-EC5F-40EE-B691-3595C708390B}"/>
    <cellStyle name="Note 6 4 3" xfId="3248" xr:uid="{90C598C0-69AB-4D94-9A8D-9C556BB15102}"/>
    <cellStyle name="Note 6 4 4" xfId="4535" xr:uid="{C8C334FB-5AF6-45EE-9769-D7FF2527EA47}"/>
    <cellStyle name="Note 6 5" xfId="3021" xr:uid="{3D6E4649-D32C-425F-A4E3-EDE2A91BF124}"/>
    <cellStyle name="Note 6 5 2" xfId="4308" xr:uid="{BC4E91FE-E482-446B-9785-9A75685C1EBB}"/>
    <cellStyle name="Note 6 6" xfId="2601" xr:uid="{688C1E55-1B81-41F3-BCB4-327C07A32667}"/>
    <cellStyle name="Note 6 7" xfId="3888" xr:uid="{B6FD201C-80E5-41FC-9484-F8668136B0BB}"/>
    <cellStyle name="Note 7" xfId="1587" xr:uid="{9813682B-3D99-4BE9-9F11-008063859140}"/>
    <cellStyle name="Note 7 2" xfId="2255" xr:uid="{ABFD35ED-D9D6-4190-9ED1-7F9999855C98}"/>
    <cellStyle name="Note 7 2 2" xfId="3433" xr:uid="{06B7D037-B15A-476B-BC36-D349CABB48E8}"/>
    <cellStyle name="Note 7 2 2 2" xfId="4720" xr:uid="{1EE1D00C-C338-4909-9CF5-0FF27AA2C545}"/>
    <cellStyle name="Note 7 2 3" xfId="3722" xr:uid="{D18999ED-4785-4B30-A933-D2BA0A6E342B}"/>
    <cellStyle name="Note 7 2 3 2" xfId="5009" xr:uid="{16152EC4-CA72-45B3-9F79-23B632041A3C}"/>
    <cellStyle name="Note 7 2 4" xfId="2864" xr:uid="{4FB7F059-7DE7-49E1-8E25-AEBEC8066DCE}"/>
    <cellStyle name="Note 7 2 5" xfId="4151" xr:uid="{6A893E00-CE92-4551-92EC-2C78F95F5609}"/>
    <cellStyle name="Note 7 3" xfId="2268" xr:uid="{386BD14A-A12D-414F-AA37-CE087BCF2033}"/>
    <cellStyle name="Note 7 3 2" xfId="3735" xr:uid="{5827C61F-11A4-4795-B537-3215A6A1BE26}"/>
    <cellStyle name="Note 7 3 2 2" xfId="5022" xr:uid="{BA33F465-5C92-42BA-9E6D-ECE00A6D5A51}"/>
    <cellStyle name="Note 7 3 3" xfId="2877" xr:uid="{65F691A1-6149-49EE-9919-D27527928E59}"/>
    <cellStyle name="Note 7 3 4" xfId="4164" xr:uid="{A014BB38-7C8B-4B55-AC88-3C46BE1AC951}"/>
    <cellStyle name="Note 7 4" xfId="1993" xr:uid="{AE64CBDF-A14E-495D-A94B-417F478CEE22}"/>
    <cellStyle name="Note 7 4 2" xfId="3531" xr:uid="{08F7836A-69C7-42BE-A217-A1AF2ECFA63B}"/>
    <cellStyle name="Note 7 4 2 2" xfId="4818" xr:uid="{9858D14A-D81E-42E9-9A03-364C4E235C1D}"/>
    <cellStyle name="Note 7 4 3" xfId="3249" xr:uid="{A6A27573-E536-41B4-9028-1019C823BB6B}"/>
    <cellStyle name="Note 7 4 4" xfId="4536" xr:uid="{D3A6F95D-CE8D-4F64-B13C-6BE6A25A884D}"/>
    <cellStyle name="Note 7 5" xfId="3020" xr:uid="{B502BA4F-F31F-40B5-A2AF-66E6A4DA6353}"/>
    <cellStyle name="Note 7 5 2" xfId="4307" xr:uid="{51F0BB24-9E85-48E0-97D9-4169BB3760B6}"/>
    <cellStyle name="Note 7 6" xfId="2602" xr:uid="{3651C46F-AE39-4B17-822F-D5FB2E2264C7}"/>
    <cellStyle name="Note 7 7" xfId="3889" xr:uid="{13AFB8F6-29E4-4668-A7DB-4E99893E498D}"/>
    <cellStyle name="Note 8" xfId="1588" xr:uid="{0F8BBE7F-7BC8-4043-961B-92391D48EC0C}"/>
    <cellStyle name="Note 8 2" xfId="2256" xr:uid="{491A5907-7D41-4DEB-B8BA-9F9EFA6938F0}"/>
    <cellStyle name="Note 8 2 2" xfId="3434" xr:uid="{AC115B84-A2E4-4B57-8CF7-240A7E1D263D}"/>
    <cellStyle name="Note 8 2 2 2" xfId="4721" xr:uid="{83A108D9-2A99-49FE-AB8F-A656E84357D2}"/>
    <cellStyle name="Note 8 2 3" xfId="3723" xr:uid="{C2953E18-EAD4-43CC-B1C5-7484020554F7}"/>
    <cellStyle name="Note 8 2 3 2" xfId="5010" xr:uid="{B4802513-7865-476B-9115-1BF6BA5E005C}"/>
    <cellStyle name="Note 8 2 4" xfId="2865" xr:uid="{F98AC35D-CA96-4623-ACE5-0863EC2B223D}"/>
    <cellStyle name="Note 8 2 5" xfId="4152" xr:uid="{F12581DB-7435-4CF3-A85C-32F7ACA31FD1}"/>
    <cellStyle name="Note 8 3" xfId="2145" xr:uid="{6E44CC3C-AE25-4C14-81CD-9F4F4C8E5400}"/>
    <cellStyle name="Note 8 3 2" xfId="3612" xr:uid="{DF429513-67E5-4843-97D1-0404669CB233}"/>
    <cellStyle name="Note 8 3 2 2" xfId="4899" xr:uid="{08E3E124-2532-441D-83B3-9EF0AB9A2528}"/>
    <cellStyle name="Note 8 3 3" xfId="2754" xr:uid="{8F3FBF09-0518-4A29-81AD-4045D2F20B46}"/>
    <cellStyle name="Note 8 3 4" xfId="4041" xr:uid="{B3E8AAD0-3FC4-4B8F-AEC3-8E383156A020}"/>
    <cellStyle name="Note 8 4" xfId="1994" xr:uid="{7E74B9E4-11D7-4AA7-BDA9-EFE91670C752}"/>
    <cellStyle name="Note 8 4 2" xfId="3532" xr:uid="{E2E2A4B1-4701-4367-9D1F-BD6127559A5B}"/>
    <cellStyle name="Note 8 4 2 2" xfId="4819" xr:uid="{16B52039-1E5D-420D-BDC2-DD276D8B954B}"/>
    <cellStyle name="Note 8 4 3" xfId="3250" xr:uid="{3D468189-87FF-45FB-9193-CB27D5245689}"/>
    <cellStyle name="Note 8 4 4" xfId="4537" xr:uid="{E90A2CE2-FEDC-45E2-820B-DD1296F6089C}"/>
    <cellStyle name="Note 8 5" xfId="3019" xr:uid="{B79C260F-43C1-4940-A433-6B8DA64B43E9}"/>
    <cellStyle name="Note 8 5 2" xfId="4306" xr:uid="{42F57382-CA17-40FE-B436-D24176A19596}"/>
    <cellStyle name="Note 8 6" xfId="2603" xr:uid="{062E282F-53F3-45EC-AEAA-D10B3E8E607C}"/>
    <cellStyle name="Note 8 7" xfId="3890" xr:uid="{93C1FE5C-B545-4877-A0AE-78BF5B09049C}"/>
    <cellStyle name="Note 9" xfId="1589" xr:uid="{79B5379D-07EA-4328-9C3F-7A072751D0BB}"/>
    <cellStyle name="Note 9 2" xfId="2257" xr:uid="{BDAB03AB-EC14-4B70-AA67-F0D458E32EDC}"/>
    <cellStyle name="Note 9 2 2" xfId="3435" xr:uid="{640EB559-2D1B-41AC-86AB-8003F2543213}"/>
    <cellStyle name="Note 9 2 2 2" xfId="4722" xr:uid="{BBC25158-F278-42B1-9C18-3621C9AF4EC8}"/>
    <cellStyle name="Note 9 2 3" xfId="3724" xr:uid="{7E21E4D1-6123-49AA-86F7-529BD071FF67}"/>
    <cellStyle name="Note 9 2 3 2" xfId="5011" xr:uid="{1F9FBFA9-C48B-4669-806F-611CF9F5F40D}"/>
    <cellStyle name="Note 9 2 4" xfId="2866" xr:uid="{5F88CF4D-7900-4511-B840-1EA4199C058E}"/>
    <cellStyle name="Note 9 2 5" xfId="4153" xr:uid="{73249255-F72D-484C-BABE-D347679578AA}"/>
    <cellStyle name="Note 9 3" xfId="2225" xr:uid="{AE334BD8-4453-4B48-94C2-1FB600080B8F}"/>
    <cellStyle name="Note 9 3 2" xfId="3692" xr:uid="{245F8282-6318-4F1F-8549-C71FA2140A90}"/>
    <cellStyle name="Note 9 3 2 2" xfId="4979" xr:uid="{E6B4E281-04D5-43A9-8721-593F6573BAC1}"/>
    <cellStyle name="Note 9 3 3" xfId="2834" xr:uid="{EA2260DB-B58E-451C-A5C5-1CB85A4E0915}"/>
    <cellStyle name="Note 9 3 4" xfId="4121" xr:uid="{E46F876E-0967-48E1-8EB0-0F094D1DC151}"/>
    <cellStyle name="Note 9 4" xfId="1995" xr:uid="{055B30E3-9F5E-4D45-86A8-0244187AD0CF}"/>
    <cellStyle name="Note 9 4 2" xfId="3533" xr:uid="{08B65332-0D62-42E1-A52A-E1F79E99B36C}"/>
    <cellStyle name="Note 9 4 2 2" xfId="4820" xr:uid="{0B5FC546-363D-45FC-B24D-295CCF03419F}"/>
    <cellStyle name="Note 9 4 3" xfId="3251" xr:uid="{853E52C9-55C5-4276-970E-1BB26EE45D0E}"/>
    <cellStyle name="Note 9 4 4" xfId="4538" xr:uid="{6483D215-3A23-4902-AF1A-2D7CE9740DC5}"/>
    <cellStyle name="Note 9 5" xfId="3018" xr:uid="{F8EFF146-FC89-46FA-9B69-27CEE583721D}"/>
    <cellStyle name="Note 9 5 2" xfId="4305" xr:uid="{E94DA0B2-FA52-459C-A665-DB334B2EC65F}"/>
    <cellStyle name="Note 9 6" xfId="2604" xr:uid="{98D2D393-7A94-46FF-9FF5-4B84680E202A}"/>
    <cellStyle name="Note 9 7" xfId="3891" xr:uid="{F32F8C8E-210C-425B-865D-C0B1937D5ACA}"/>
    <cellStyle name="Œ…‹æØ‚è [0.00]_Apl" xfId="34" xr:uid="{00000000-0005-0000-0000-000024000000}"/>
    <cellStyle name="Œ…‹æØ‚è_Apl" xfId="35" xr:uid="{00000000-0005-0000-0000-000025000000}"/>
    <cellStyle name="Output 2" xfId="161" xr:uid="{5F1E792F-1940-426D-8E89-E2B8C7BDF512}"/>
    <cellStyle name="Output 2 10" xfId="2530" xr:uid="{BEC9715E-2639-4A67-A558-37AD81B9E994}"/>
    <cellStyle name="Output 2 11" xfId="3817" xr:uid="{C7737A4E-8C1D-433C-99FF-A88EE3F6D183}"/>
    <cellStyle name="Output 2 2" xfId="162" xr:uid="{9FC03B37-4D22-4979-833E-8978BB7E0C40}"/>
    <cellStyle name="Output 2 2 2" xfId="1590" xr:uid="{FB35B6CE-D1F3-490D-A84B-48DD03A04F0B}"/>
    <cellStyle name="Output 2 2 2 2" xfId="2258" xr:uid="{05A44498-8047-47B6-933C-6E05659F2393}"/>
    <cellStyle name="Output 2 2 2 2 2" xfId="3436" xr:uid="{57377E49-BE91-4D1E-A3D5-E13DB781A023}"/>
    <cellStyle name="Output 2 2 2 2 2 2" xfId="4723" xr:uid="{7E864EE3-ACA6-489B-B47C-891F6E451B6B}"/>
    <cellStyle name="Output 2 2 2 2 3" xfId="3725" xr:uid="{11FA764F-7E49-438E-B43C-548E402C04F3}"/>
    <cellStyle name="Output 2 2 2 2 3 2" xfId="5012" xr:uid="{4EDA1A7C-FAB0-4082-9029-98C2231C600F}"/>
    <cellStyle name="Output 2 2 2 2 4" xfId="2867" xr:uid="{B2375007-6EEF-4F53-ADD4-A01018EF9480}"/>
    <cellStyle name="Output 2 2 2 2 5" xfId="4154" xr:uid="{ED7BE69F-AEFD-4361-BBF2-449F0667282A}"/>
    <cellStyle name="Output 2 2 2 3" xfId="1909" xr:uid="{C53C85F0-B9E6-46EE-918B-2CF8C0B6AA93}"/>
    <cellStyle name="Output 2 2 2 3 2" xfId="2979" xr:uid="{35BDAAD4-2F2B-4938-8DA8-17FDDB6EA729}"/>
    <cellStyle name="Output 2 2 2 3 2 2" xfId="4266" xr:uid="{5FB0DB2F-ED96-48C9-8D8C-C95E5606CE3E}"/>
    <cellStyle name="Output 2 2 2 3 3" xfId="2519" xr:uid="{20B4E144-1C0C-497C-BE68-2B7B42B2D299}"/>
    <cellStyle name="Output 2 2 2 3 4" xfId="3806" xr:uid="{71A011EB-0AF7-4C2E-B668-EAB7AC35531F}"/>
    <cellStyle name="Output 2 2 2 4" xfId="1996" xr:uid="{65C80FBB-273F-4600-BB1D-36FF2EA7C938}"/>
    <cellStyle name="Output 2 2 2 4 2" xfId="3534" xr:uid="{56B93C9C-784A-4B40-A82E-F1CB97E839F6}"/>
    <cellStyle name="Output 2 2 2 4 2 2" xfId="4821" xr:uid="{0571A02B-AAF3-47F2-BB60-143D808A9BF7}"/>
    <cellStyle name="Output 2 2 2 4 3" xfId="3252" xr:uid="{59A8D8A5-F8C0-481A-A8D6-E0BE922DF566}"/>
    <cellStyle name="Output 2 2 2 4 4" xfId="4539" xr:uid="{5E20E967-CB21-4EF9-BE34-F17D146E6509}"/>
    <cellStyle name="Output 2 2 2 5" xfId="3017" xr:uid="{656E2EF8-1473-4420-A150-1C1DA3D96769}"/>
    <cellStyle name="Output 2 2 2 5 2" xfId="4304" xr:uid="{227E8957-8B41-4AE3-B3AB-532BAAB1E9ED}"/>
    <cellStyle name="Output 2 2 2 6" xfId="2605" xr:uid="{BE976F35-AE1E-4944-9911-E8ACC410A0D9}"/>
    <cellStyle name="Output 2 2 2 7" xfId="3892" xr:uid="{6EC026D2-F6FF-4BB5-9FF4-EB9B552FDB10}"/>
    <cellStyle name="Output 2 2 3" xfId="2129" xr:uid="{12A61AE6-D1C6-4A34-8683-12E77006D93C}"/>
    <cellStyle name="Output 2 2 3 2" xfId="3379" xr:uid="{58A54BBB-B7B7-47FC-8ED7-5AF513699257}"/>
    <cellStyle name="Output 2 2 3 2 2" xfId="4666" xr:uid="{56021FB5-BC5B-476C-B31C-1A429C16524A}"/>
    <cellStyle name="Output 2 2 3 3" xfId="3596" xr:uid="{13920EEB-4038-4610-AC88-2EA1D6030ACE}"/>
    <cellStyle name="Output 2 2 3 3 2" xfId="4883" xr:uid="{E7AD636B-BEB6-4CFE-B4AF-327FF5A047C6}"/>
    <cellStyle name="Output 2 2 3 4" xfId="2738" xr:uid="{872A21A0-669B-4C2B-89C8-0469D9226FFB}"/>
    <cellStyle name="Output 2 2 3 5" xfId="4025" xr:uid="{16ED985B-811A-4D53-9FD0-A5FDEEAB1C8C}"/>
    <cellStyle name="Output 2 2 4" xfId="2271" xr:uid="{20395E72-2E15-4EFA-BBE1-81E40B2D19EB}"/>
    <cellStyle name="Output 2 2 4 2" xfId="3738" xr:uid="{A3D520A8-DC43-4FD1-AC2B-A2F43703734C}"/>
    <cellStyle name="Output 2 2 4 2 2" xfId="5025" xr:uid="{A7FB81B7-D3E3-41CF-A5FA-B193D572D2B0}"/>
    <cellStyle name="Output 2 2 4 3" xfId="2880" xr:uid="{41F85D0C-AD69-4728-9F8B-BFF4BCA4771F}"/>
    <cellStyle name="Output 2 2 4 4" xfId="4167" xr:uid="{1100EFF2-7502-4B36-BA08-243BCE1A0E39}"/>
    <cellStyle name="Output 2 2 5" xfId="1921" xr:uid="{EFFDF94C-AF75-4E0B-B3EB-BB5B28943B32}"/>
    <cellStyle name="Output 2 2 5 2" xfId="2972" xr:uid="{49BA3AD6-EE80-4EA2-9F13-687DDB5DD6D1}"/>
    <cellStyle name="Output 2 2 5 2 2" xfId="4259" xr:uid="{79C6CB6E-8C5A-4507-92E1-92A07252EEB1}"/>
    <cellStyle name="Output 2 2 5 3" xfId="3178" xr:uid="{382F59C0-61DF-4A29-9C6D-8A1D0B7BF742}"/>
    <cellStyle name="Output 2 2 5 4" xfId="4465" xr:uid="{D87E7CCD-DC0C-4568-8CD5-A2EE9301CD86}"/>
    <cellStyle name="Output 2 2 6" xfId="3091" xr:uid="{0FB02774-D2DF-4231-8F4A-33A897509360}"/>
    <cellStyle name="Output 2 2 6 2" xfId="4378" xr:uid="{274E98A5-176C-4F95-8CE1-636D1C6B3FDF}"/>
    <cellStyle name="Output 2 2 7" xfId="2531" xr:uid="{03389C25-F89F-47F4-8B7D-5D586B96A464}"/>
    <cellStyle name="Output 2 2 8" xfId="3818" xr:uid="{FFEA8140-3FBA-44C1-A238-4B3DBF3304E1}"/>
    <cellStyle name="Output 2 3" xfId="1591" xr:uid="{70C54AE8-AC94-4585-B626-71A2256C5EEF}"/>
    <cellStyle name="Output 2 3 2" xfId="2259" xr:uid="{94E236F1-CDEC-4E16-9459-C4F10500E003}"/>
    <cellStyle name="Output 2 3 2 2" xfId="3437" xr:uid="{CF5F3F0E-DB13-4847-A5A6-E5C7D262338B}"/>
    <cellStyle name="Output 2 3 2 2 2" xfId="4724" xr:uid="{72910899-D5A8-49F3-AE50-CA74BEC920D8}"/>
    <cellStyle name="Output 2 3 2 3" xfId="3726" xr:uid="{3518B9EE-6BA0-46D3-8836-DF2B3B883441}"/>
    <cellStyle name="Output 2 3 2 3 2" xfId="5013" xr:uid="{F0A9E053-A7E0-49DF-B10C-EE50E411B477}"/>
    <cellStyle name="Output 2 3 2 4" xfId="2868" xr:uid="{6F5CEE15-7B6E-4301-8FE4-E8A4C022BD96}"/>
    <cellStyle name="Output 2 3 2 5" xfId="4155" xr:uid="{A13DCC7F-CB54-4602-97F7-4093CBA1304E}"/>
    <cellStyle name="Output 2 3 3" xfId="2169" xr:uid="{E8C0AB98-CE2D-4C70-BC42-122CE64C4573}"/>
    <cellStyle name="Output 2 3 3 2" xfId="3636" xr:uid="{A9E8A934-374F-4894-A41E-AEAF44D6835F}"/>
    <cellStyle name="Output 2 3 3 2 2" xfId="4923" xr:uid="{4BEBB975-FC03-4E74-A312-6903FBD8D68F}"/>
    <cellStyle name="Output 2 3 3 3" xfId="2778" xr:uid="{5ADB28D0-763F-4FB5-BC19-249C894729C2}"/>
    <cellStyle name="Output 2 3 3 4" xfId="4065" xr:uid="{EC7B6D46-5C50-4B48-BB12-3B24814593D2}"/>
    <cellStyle name="Output 2 3 4" xfId="1997" xr:uid="{79963843-3D6D-4A5D-A871-EED998D18959}"/>
    <cellStyle name="Output 2 3 4 2" xfId="3535" xr:uid="{ADD0B619-FDEC-4BE6-BC0F-DF69441956E4}"/>
    <cellStyle name="Output 2 3 4 2 2" xfId="4822" xr:uid="{37889897-542A-4F43-A1A2-2EC19375323A}"/>
    <cellStyle name="Output 2 3 4 3" xfId="3253" xr:uid="{9E7F8BA9-CF19-461A-8E78-8D043BCB0F3E}"/>
    <cellStyle name="Output 2 3 4 4" xfId="4540" xr:uid="{5BB965A0-E48C-4026-9E1A-963D011472E6}"/>
    <cellStyle name="Output 2 3 5" xfId="3016" xr:uid="{3FEC9FA8-75C5-46D1-AACB-0BA1496D5549}"/>
    <cellStyle name="Output 2 3 5 2" xfId="4303" xr:uid="{38BD6497-5445-4852-81D4-D4D26A35BF65}"/>
    <cellStyle name="Output 2 3 6" xfId="2606" xr:uid="{BC802CC6-B25E-4863-887D-EDA1A7BD6749}"/>
    <cellStyle name="Output 2 3 7" xfId="3893" xr:uid="{855792CE-D498-4DC6-8094-1962332B7F37}"/>
    <cellStyle name="Output 2 4" xfId="1592" xr:uid="{3258D4B1-36A1-4C3E-9954-C1FD15A68B31}"/>
    <cellStyle name="Output 2 4 2" xfId="2260" xr:uid="{D58E448C-5059-4D5B-A683-9B245EBF675C}"/>
    <cellStyle name="Output 2 4 2 2" xfId="3438" xr:uid="{A7CD7DFD-3E81-4D56-AD9F-4A494C3F1164}"/>
    <cellStyle name="Output 2 4 2 2 2" xfId="4725" xr:uid="{19D087F3-FA57-411C-8CE2-84EE94BCA867}"/>
    <cellStyle name="Output 2 4 2 3" xfId="3727" xr:uid="{FB11F8D7-EF83-4F7F-910A-A90CCEC7EA98}"/>
    <cellStyle name="Output 2 4 2 3 2" xfId="5014" xr:uid="{95624484-48F1-4038-B93E-E5CA1047049D}"/>
    <cellStyle name="Output 2 4 2 4" xfId="2869" xr:uid="{C981AAE7-2546-4442-95C1-FAE83F689A39}"/>
    <cellStyle name="Output 2 4 2 5" xfId="4156" xr:uid="{3A9F8BC1-70CF-4D1B-97AB-DB35E55DA2FB}"/>
    <cellStyle name="Output 2 4 3" xfId="2168" xr:uid="{343EAEBC-6F6E-4B6B-BE0D-5909123D8846}"/>
    <cellStyle name="Output 2 4 3 2" xfId="3635" xr:uid="{7DEA6D7A-C982-4B03-A3D6-D21A487481AC}"/>
    <cellStyle name="Output 2 4 3 2 2" xfId="4922" xr:uid="{F090F99F-5067-491F-A268-E430C40D7722}"/>
    <cellStyle name="Output 2 4 3 3" xfId="2777" xr:uid="{8C6AE401-8354-499C-AD15-ADD7C9EDAEFA}"/>
    <cellStyle name="Output 2 4 3 4" xfId="4064" xr:uid="{D6D70738-3323-415C-BFF4-C4BCA273D363}"/>
    <cellStyle name="Output 2 4 4" xfId="1998" xr:uid="{A1715A95-BE98-454B-BDD3-BC919AA533BA}"/>
    <cellStyle name="Output 2 4 4 2" xfId="3536" xr:uid="{E49D2F11-CE7A-411D-910F-515997AD942B}"/>
    <cellStyle name="Output 2 4 4 2 2" xfId="4823" xr:uid="{5EA442F2-A24D-4260-955F-4C9BA2799A92}"/>
    <cellStyle name="Output 2 4 4 3" xfId="3254" xr:uid="{7F8ACBD8-9B10-452E-A704-84318E5DA30A}"/>
    <cellStyle name="Output 2 4 4 4" xfId="4541" xr:uid="{68E892AA-71CE-435A-867C-A4B4D4B597CD}"/>
    <cellStyle name="Output 2 4 5" xfId="3015" xr:uid="{334EFC95-955C-490F-B70C-B503426F36BF}"/>
    <cellStyle name="Output 2 4 5 2" xfId="4302" xr:uid="{A0C13075-4999-4932-8794-2EC5C905BB01}"/>
    <cellStyle name="Output 2 4 6" xfId="2607" xr:uid="{59B06513-502F-48F1-BF06-765DF1F17468}"/>
    <cellStyle name="Output 2 4 7" xfId="3894" xr:uid="{6D124CA9-29EF-4863-ABD5-F59A89110EA5}"/>
    <cellStyle name="Output 2 5" xfId="1593" xr:uid="{3D64A0A2-1A2D-4B1B-8218-3DF2718F5E44}"/>
    <cellStyle name="Output 2 5 2" xfId="2261" xr:uid="{4C1AAA2B-5065-4DA4-824D-899E19035951}"/>
    <cellStyle name="Output 2 5 2 2" xfId="3439" xr:uid="{CAFA8C8C-2CBD-401E-B22B-9F6FF1C24C75}"/>
    <cellStyle name="Output 2 5 2 2 2" xfId="4726" xr:uid="{DA3CE0EB-1C07-466B-B252-8E74AC02A680}"/>
    <cellStyle name="Output 2 5 2 3" xfId="3728" xr:uid="{2DBE6291-60F4-46B8-A0C7-AE7EA752D1E1}"/>
    <cellStyle name="Output 2 5 2 3 2" xfId="5015" xr:uid="{D17740AA-9E2D-4398-8B8A-E10905F0D106}"/>
    <cellStyle name="Output 2 5 2 4" xfId="2870" xr:uid="{42B289F7-2FBF-489C-A236-EE418BFC6CF9}"/>
    <cellStyle name="Output 2 5 2 5" xfId="4157" xr:uid="{2FDB0F99-D029-489B-A629-FBAD4F63C2EF}"/>
    <cellStyle name="Output 2 5 3" xfId="2170" xr:uid="{1E53BB52-EDE2-4242-81F5-58FB1C8E2D69}"/>
    <cellStyle name="Output 2 5 3 2" xfId="3637" xr:uid="{20EAFD6C-4820-4EA5-9582-A095A25E4E38}"/>
    <cellStyle name="Output 2 5 3 2 2" xfId="4924" xr:uid="{0EFC68B9-0D81-460A-8D86-D64DAAFE6D84}"/>
    <cellStyle name="Output 2 5 3 3" xfId="2779" xr:uid="{6C3D4712-DF12-4D86-9D29-CE4317DEF916}"/>
    <cellStyle name="Output 2 5 3 4" xfId="4066" xr:uid="{95BFDA33-B744-4F8A-B8C9-2D4B5A18D26A}"/>
    <cellStyle name="Output 2 5 4" xfId="1999" xr:uid="{7FB35AA2-3A25-4359-8223-24A96CD3AE62}"/>
    <cellStyle name="Output 2 5 4 2" xfId="3537" xr:uid="{163F2429-7DAC-4F56-B2DC-DC3D0B293277}"/>
    <cellStyle name="Output 2 5 4 2 2" xfId="4824" xr:uid="{CAAA0814-BEE8-4FA2-8648-21AE386D51A8}"/>
    <cellStyle name="Output 2 5 4 3" xfId="3255" xr:uid="{1F4AD07D-547F-46A4-98CF-C585274E0A4C}"/>
    <cellStyle name="Output 2 5 4 4" xfId="4542" xr:uid="{A3315E3F-9A58-4169-A0EE-80B774472961}"/>
    <cellStyle name="Output 2 5 5" xfId="3014" xr:uid="{C1678C3F-2689-44C4-9DC0-E58411167D0D}"/>
    <cellStyle name="Output 2 5 5 2" xfId="4301" xr:uid="{8EC2718F-E6A8-4E2D-AE6F-98AC09979566}"/>
    <cellStyle name="Output 2 5 6" xfId="2608" xr:uid="{516526E0-F08B-4A2B-8D01-8B127911EBBE}"/>
    <cellStyle name="Output 2 5 7" xfId="3895" xr:uid="{B7B7888E-AA55-4C3E-86F7-CF2248B74D38}"/>
    <cellStyle name="Output 2 6" xfId="2128" xr:uid="{20C92868-5076-49E9-9E75-25044A99C2CA}"/>
    <cellStyle name="Output 2 6 2" xfId="3378" xr:uid="{D9B7CB9C-6C23-4E10-AFD7-2D916F595C64}"/>
    <cellStyle name="Output 2 6 2 2" xfId="4665" xr:uid="{F75648D2-10D0-4465-9DD5-4F5BCEEF1191}"/>
    <cellStyle name="Output 2 6 3" xfId="3595" xr:uid="{0F23A3B5-8308-4958-934B-A2D2F4463E65}"/>
    <cellStyle name="Output 2 6 3 2" xfId="4882" xr:uid="{8E1BBF62-73B7-45AF-ABF1-1DCE0A08FD29}"/>
    <cellStyle name="Output 2 6 4" xfId="2737" xr:uid="{B5D89686-0EA1-4DC2-A020-1A6A49BC74F6}"/>
    <cellStyle name="Output 2 6 5" xfId="4024" xr:uid="{BC46DFFA-0B8C-49FA-80B1-3733D5A5AAAD}"/>
    <cellStyle name="Output 2 7" xfId="2142" xr:uid="{6338DB0D-4514-4DA1-964B-99B4F304ACC3}"/>
    <cellStyle name="Output 2 7 2" xfId="3609" xr:uid="{8684DCC0-F37F-47CE-B087-85205017D26A}"/>
    <cellStyle name="Output 2 7 2 2" xfId="4896" xr:uid="{B00BFCCC-0C68-4CF7-A958-35E072A0C815}"/>
    <cellStyle name="Output 2 7 3" xfId="2751" xr:uid="{CB2E55A9-9675-4824-975D-FD8FB7B00447}"/>
    <cellStyle name="Output 2 7 4" xfId="4038" xr:uid="{9EF19F60-CD4B-4B73-AE46-94D40EF8B6FE}"/>
    <cellStyle name="Output 2 8" xfId="1920" xr:uid="{C98D1773-DDC8-487A-A745-EBE263831F65}"/>
    <cellStyle name="Output 2 8 2" xfId="2973" xr:uid="{57B39E27-4C1D-4E03-AA96-A831A174D074}"/>
    <cellStyle name="Output 2 8 2 2" xfId="4260" xr:uid="{1783514A-5F04-4D27-9C8A-4DCFDC4C2816}"/>
    <cellStyle name="Output 2 8 3" xfId="3177" xr:uid="{D65F91B4-4FFB-48EB-9BD9-21784AC7BC9A}"/>
    <cellStyle name="Output 2 8 4" xfId="4464" xr:uid="{F2986C11-EC31-4E67-BD35-8ECCCF928219}"/>
    <cellStyle name="Output 2 9" xfId="3092" xr:uid="{8FFCE84D-3E1D-451B-995E-BA667F96AE54}"/>
    <cellStyle name="Output 2 9 2" xfId="4379" xr:uid="{4850B44F-543E-4357-9F97-2CF4DCC8C5F2}"/>
    <cellStyle name="Output 3" xfId="212" xr:uid="{EC06DF51-1017-4539-83BD-6B0329A5B3A0}"/>
    <cellStyle name="Output 3 10" xfId="2537" xr:uid="{BAEDDC6E-6A9C-4B0C-9BCB-BD5C48063F51}"/>
    <cellStyle name="Output 3 11" xfId="3824" xr:uid="{61B8DD90-09A3-42C8-9E63-E3AD2F929F85}"/>
    <cellStyle name="Output 3 2" xfId="1595" xr:uid="{29FC153B-27CF-4E4A-A504-D1DE336FAA8C}"/>
    <cellStyle name="Output 3 2 2" xfId="2263" xr:uid="{E05F5147-3571-488D-90B5-4E3546E49F77}"/>
    <cellStyle name="Output 3 2 2 2" xfId="3441" xr:uid="{B444E067-6FDF-4A4D-B6BC-4E8859C5D247}"/>
    <cellStyle name="Output 3 2 2 2 2" xfId="4728" xr:uid="{D99FAA7C-6678-4646-9274-3F7DFA0EE2FD}"/>
    <cellStyle name="Output 3 2 2 3" xfId="3730" xr:uid="{28E08CAC-B1C2-4DED-8568-2DE0F2C4ED1E}"/>
    <cellStyle name="Output 3 2 2 3 2" xfId="5017" xr:uid="{A885CC4B-7755-4178-B2F6-82F1BF307854}"/>
    <cellStyle name="Output 3 2 2 4" xfId="2872" xr:uid="{A3899E7E-9FD2-4E5E-B696-ED7D11C1A742}"/>
    <cellStyle name="Output 3 2 2 5" xfId="4159" xr:uid="{68201481-F805-4FD8-AB4A-3A6CC249B5F6}"/>
    <cellStyle name="Output 3 2 3" xfId="2166" xr:uid="{19A17F77-7D99-4880-9CC6-0D5650246CC7}"/>
    <cellStyle name="Output 3 2 3 2" xfId="3633" xr:uid="{458F00FC-F04D-4B74-A3F8-277C59FF527C}"/>
    <cellStyle name="Output 3 2 3 2 2" xfId="4920" xr:uid="{42B41DB3-42C4-40DC-B6A3-42B7E0A53C69}"/>
    <cellStyle name="Output 3 2 3 3" xfId="2775" xr:uid="{5A399160-728C-4DEB-B2F2-A9DA3136BA8E}"/>
    <cellStyle name="Output 3 2 3 4" xfId="4062" xr:uid="{AFF667B3-4056-4268-A890-9BF952CE05DE}"/>
    <cellStyle name="Output 3 2 4" xfId="2001" xr:uid="{D1E2E52D-DF5D-4C2E-9197-4221A8CB343D}"/>
    <cellStyle name="Output 3 2 4 2" xfId="3539" xr:uid="{4E83BAE0-22B5-4236-944C-6448FAD0AC6F}"/>
    <cellStyle name="Output 3 2 4 2 2" xfId="4826" xr:uid="{BAFB1BDF-8BE2-4217-9015-2E5C8446829D}"/>
    <cellStyle name="Output 3 2 4 3" xfId="3257" xr:uid="{DD31CBE8-7D34-4244-9163-986705FC1BFE}"/>
    <cellStyle name="Output 3 2 4 4" xfId="4544" xr:uid="{22AB9C0C-982A-4EBF-8CD7-CF5118882EB6}"/>
    <cellStyle name="Output 3 2 5" xfId="3012" xr:uid="{C7D55B00-E31B-4CD8-81F8-875070A0492F}"/>
    <cellStyle name="Output 3 2 5 2" xfId="4299" xr:uid="{3E513788-94E5-40BF-8143-E92D2AA43AB3}"/>
    <cellStyle name="Output 3 2 6" xfId="2610" xr:uid="{033551B5-0A61-4894-B63A-C771B7255477}"/>
    <cellStyle name="Output 3 2 7" xfId="3897" xr:uid="{C38422BC-9A28-45A8-B8AA-BA883915AF35}"/>
    <cellStyle name="Output 3 3" xfId="1596" xr:uid="{8016EBB9-AE1A-4013-B4F4-333587742B43}"/>
    <cellStyle name="Output 3 3 2" xfId="2264" xr:uid="{487DEE75-B8EE-465A-B78C-FAD765769D54}"/>
    <cellStyle name="Output 3 3 2 2" xfId="3442" xr:uid="{45C26AD2-93DE-40CD-96FB-C0BD6BFEE3F8}"/>
    <cellStyle name="Output 3 3 2 2 2" xfId="4729" xr:uid="{60927074-73A0-431C-8F08-2CB57CEFBAE8}"/>
    <cellStyle name="Output 3 3 2 3" xfId="3731" xr:uid="{4E6A5A14-0DDA-4454-B277-68A349AB5A07}"/>
    <cellStyle name="Output 3 3 2 3 2" xfId="5018" xr:uid="{A459C964-6FB8-4304-A2DD-062DCBE098B6}"/>
    <cellStyle name="Output 3 3 2 4" xfId="2873" xr:uid="{FED8A1CC-B93E-482B-8F3A-043D7F243EA5}"/>
    <cellStyle name="Output 3 3 2 5" xfId="4160" xr:uid="{6524C305-C9AD-40EC-9AF8-D5B879E015BC}"/>
    <cellStyle name="Output 3 3 3" xfId="2171" xr:uid="{F0B2D455-027B-40AC-8357-C9CE5CEE746F}"/>
    <cellStyle name="Output 3 3 3 2" xfId="3638" xr:uid="{F2473169-EAE9-4113-8FCA-B4D8DFB24693}"/>
    <cellStyle name="Output 3 3 3 2 2" xfId="4925" xr:uid="{718DF584-3486-4972-B7B2-127D3C9D7781}"/>
    <cellStyle name="Output 3 3 3 3" xfId="2780" xr:uid="{D2F88E44-2D1D-4FD3-B09A-EC6E6613947B}"/>
    <cellStyle name="Output 3 3 3 4" xfId="4067" xr:uid="{0A8661CD-AA59-4FD5-9FF4-1116CC78A8B5}"/>
    <cellStyle name="Output 3 3 4" xfId="2002" xr:uid="{0C3F1CD2-17CB-4133-8111-62CD9F158421}"/>
    <cellStyle name="Output 3 3 4 2" xfId="3540" xr:uid="{70F30143-448E-48A1-8598-1B39A43BC68F}"/>
    <cellStyle name="Output 3 3 4 2 2" xfId="4827" xr:uid="{666FDBB6-BAFC-4886-9662-EC0E88DF149D}"/>
    <cellStyle name="Output 3 3 4 3" xfId="3258" xr:uid="{665B97CC-B676-4D6B-AA54-2F34CAC5148E}"/>
    <cellStyle name="Output 3 3 4 4" xfId="4545" xr:uid="{57C35414-9182-46E8-BE95-8B63FBD4A4F8}"/>
    <cellStyle name="Output 3 3 5" xfId="3011" xr:uid="{7F18BEB0-0E4D-433D-97A4-3327859086A2}"/>
    <cellStyle name="Output 3 3 5 2" xfId="4298" xr:uid="{67432C35-1CFA-4DC5-B535-B78AFA066A7F}"/>
    <cellStyle name="Output 3 3 6" xfId="2611" xr:uid="{19068D05-4A76-4676-9434-0E828CAB04F9}"/>
    <cellStyle name="Output 3 3 7" xfId="3898" xr:uid="{CA2836A2-477D-48D0-AD38-E714D1F233B5}"/>
    <cellStyle name="Output 3 4" xfId="1597" xr:uid="{5AE89011-0BCA-4A6C-A762-87915ABB68EB}"/>
    <cellStyle name="Output 3 4 2" xfId="2265" xr:uid="{6819DDDF-EF02-43C0-8D52-A5E95D5AC039}"/>
    <cellStyle name="Output 3 4 2 2" xfId="3443" xr:uid="{2A82BD26-2CBB-4594-B371-C520A27166C2}"/>
    <cellStyle name="Output 3 4 2 2 2" xfId="4730" xr:uid="{10EF063E-BE35-4B73-900B-9EE7F9D07214}"/>
    <cellStyle name="Output 3 4 2 3" xfId="3732" xr:uid="{AC577893-DB30-4BC4-8C1A-927A63D45388}"/>
    <cellStyle name="Output 3 4 2 3 2" xfId="5019" xr:uid="{EC5FFB12-6D2F-42CF-B2A4-4AF9A09AAE15}"/>
    <cellStyle name="Output 3 4 2 4" xfId="2874" xr:uid="{36666171-80E0-4F0B-82F5-62FCEF88AD7D}"/>
    <cellStyle name="Output 3 4 2 5" xfId="4161" xr:uid="{BB701F21-3220-48F1-9F79-DC1E198094BC}"/>
    <cellStyle name="Output 3 4 3" xfId="2165" xr:uid="{CB512659-CCA0-4E0D-862A-1DCE7F98FDD0}"/>
    <cellStyle name="Output 3 4 3 2" xfId="3632" xr:uid="{975CB222-CDCE-4F1B-BF8E-347B04E2B07F}"/>
    <cellStyle name="Output 3 4 3 2 2" xfId="4919" xr:uid="{4BA54E1C-3282-4A85-A864-2506A18BAFC4}"/>
    <cellStyle name="Output 3 4 3 3" xfId="2774" xr:uid="{34059FCC-4FA6-46AB-BE3A-9EC695BA4F0B}"/>
    <cellStyle name="Output 3 4 3 4" xfId="4061" xr:uid="{4987D83D-0467-49F0-8792-E2E91DDDE3BF}"/>
    <cellStyle name="Output 3 4 4" xfId="2003" xr:uid="{988EAC68-F9E7-40E7-A669-B7BC0944A38C}"/>
    <cellStyle name="Output 3 4 4 2" xfId="3541" xr:uid="{DC7A0706-343F-4866-A543-24C1305DCF13}"/>
    <cellStyle name="Output 3 4 4 2 2" xfId="4828" xr:uid="{5C8F37F2-1913-4CB8-977D-6A665ACD4B36}"/>
    <cellStyle name="Output 3 4 4 3" xfId="3259" xr:uid="{84446F90-0CF9-4464-88D1-57228A1351C5}"/>
    <cellStyle name="Output 3 4 4 4" xfId="4546" xr:uid="{2DE42BE9-4A67-4B37-AED3-F860B3B5363A}"/>
    <cellStyle name="Output 3 4 5" xfId="3010" xr:uid="{B13C8A5E-6DE9-46B9-891A-1A70689D0C3B}"/>
    <cellStyle name="Output 3 4 5 2" xfId="4297" xr:uid="{6198BFB7-E875-4126-8D01-DE8166A187BE}"/>
    <cellStyle name="Output 3 4 6" xfId="2612" xr:uid="{13761967-2015-45B9-B5C8-3495F9221735}"/>
    <cellStyle name="Output 3 4 7" xfId="3899" xr:uid="{84A783A0-BABF-45F9-9C4E-5BE8C6AD76CA}"/>
    <cellStyle name="Output 3 5" xfId="1594" xr:uid="{12E8A9D4-0FAC-42F1-B039-E65483B62656}"/>
    <cellStyle name="Output 3 5 2" xfId="2262" xr:uid="{24214195-CB3A-4E4C-9853-5860AC438602}"/>
    <cellStyle name="Output 3 5 2 2" xfId="3440" xr:uid="{5869EE9F-0986-4750-9B4C-EC35FF303B7A}"/>
    <cellStyle name="Output 3 5 2 2 2" xfId="4727" xr:uid="{355CC4DD-7E47-4175-9AE1-57503791A303}"/>
    <cellStyle name="Output 3 5 2 3" xfId="3729" xr:uid="{EBDB9C20-914E-4936-937A-CA2B679AB87C}"/>
    <cellStyle name="Output 3 5 2 3 2" xfId="5016" xr:uid="{7664A4C8-9FEA-49AC-B508-1AEFD984D1D7}"/>
    <cellStyle name="Output 3 5 2 4" xfId="2871" xr:uid="{51CDF05F-3090-4C2F-8BCC-272C71C477ED}"/>
    <cellStyle name="Output 3 5 2 5" xfId="4158" xr:uid="{2A052417-B8A5-410D-B8D5-21A60AC4139B}"/>
    <cellStyle name="Output 3 5 3" xfId="2167" xr:uid="{339AE964-12CD-47B9-95A4-49D5BA04367E}"/>
    <cellStyle name="Output 3 5 3 2" xfId="3634" xr:uid="{B07F6C54-EECF-4B8F-BFC4-77C4C1110837}"/>
    <cellStyle name="Output 3 5 3 2 2" xfId="4921" xr:uid="{D5DDB85E-0FD9-46A8-BD37-426D30ACDEE3}"/>
    <cellStyle name="Output 3 5 3 3" xfId="2776" xr:uid="{F2959EC7-958D-4CE1-9CEF-A7E40FDC82A6}"/>
    <cellStyle name="Output 3 5 3 4" xfId="4063" xr:uid="{B788F45A-11E7-450F-A41C-09C249CD7712}"/>
    <cellStyle name="Output 3 5 4" xfId="2000" xr:uid="{AA1C64B5-AA23-4466-8AD9-5E9368F59446}"/>
    <cellStyle name="Output 3 5 4 2" xfId="3538" xr:uid="{F89A4342-0523-450A-85AA-C301CB5EB75E}"/>
    <cellStyle name="Output 3 5 4 2 2" xfId="4825" xr:uid="{B9AB5FA4-66CC-48A1-8BB7-F8B3FD719A68}"/>
    <cellStyle name="Output 3 5 4 3" xfId="3256" xr:uid="{322F57D5-AD13-4D49-B78D-4CE4F478230E}"/>
    <cellStyle name="Output 3 5 4 4" xfId="4543" xr:uid="{5C219407-6E30-42C1-B8DD-09B600DA3C61}"/>
    <cellStyle name="Output 3 5 5" xfId="3013" xr:uid="{B4CB9DDA-6912-470D-98E4-7AAFB21D0F59}"/>
    <cellStyle name="Output 3 5 5 2" xfId="4300" xr:uid="{25573576-B413-44E3-B3ED-1F8FAB6ACB83}"/>
    <cellStyle name="Output 3 5 6" xfId="2609" xr:uid="{8270BA4E-A174-4CDC-86D0-9B4D966116E5}"/>
    <cellStyle name="Output 3 5 7" xfId="3896" xr:uid="{7437FA8B-B25C-42DE-AC99-B3B96D5D5D0B}"/>
    <cellStyle name="Output 3 6" xfId="2140" xr:uid="{41DE0187-D10D-4195-B247-7F67B1837105}"/>
    <cellStyle name="Output 3 6 2" xfId="3385" xr:uid="{2EB9190B-C51E-4094-A6FC-2BC97492C603}"/>
    <cellStyle name="Output 3 6 2 2" xfId="4672" xr:uid="{4890808C-31AB-4F55-A30F-CB08AC64C668}"/>
    <cellStyle name="Output 3 6 3" xfId="3607" xr:uid="{1C25EEA9-4FCC-420B-8939-3D119CA015E4}"/>
    <cellStyle name="Output 3 6 3 2" xfId="4894" xr:uid="{FC53415B-A81B-4108-A8C2-1BFB53961300}"/>
    <cellStyle name="Output 3 6 4" xfId="2749" xr:uid="{94A85935-62A4-4C82-985C-D6E2C4B3324F}"/>
    <cellStyle name="Output 3 6 5" xfId="4036" xr:uid="{1E3530E6-5098-42F0-99F0-CDC383608583}"/>
    <cellStyle name="Output 3 7" xfId="2297" xr:uid="{077259AF-6FD5-40D2-9D70-F381E6A1649F}"/>
    <cellStyle name="Output 3 7 2" xfId="3764" xr:uid="{789BB4C0-3250-402D-B605-AE1A2AFBB536}"/>
    <cellStyle name="Output 3 7 2 2" xfId="5051" xr:uid="{2E492803-C273-4C01-ADFE-DE81828FA4B5}"/>
    <cellStyle name="Output 3 7 3" xfId="2906" xr:uid="{5FF283ED-BCBE-44CF-8F84-F0FDEABFE69F}"/>
    <cellStyle name="Output 3 7 4" xfId="4193" xr:uid="{8E1E33D5-FA42-44BC-B4FE-FDDC2E7AD4D2}"/>
    <cellStyle name="Output 3 8" xfId="1927" xr:uid="{972BD9FE-550F-4890-A20A-4DA4495879C9}"/>
    <cellStyle name="Output 3 8 2" xfId="2968" xr:uid="{DF4AB0EB-7894-4C4A-A04F-900D6A2C65DE}"/>
    <cellStyle name="Output 3 8 2 2" xfId="4255" xr:uid="{375B4C63-8828-417C-977B-7A6045A23687}"/>
    <cellStyle name="Output 3 8 3" xfId="3184" xr:uid="{0DF64535-E879-4334-9F43-B7A682460DDF}"/>
    <cellStyle name="Output 3 8 4" xfId="4471" xr:uid="{4D458E97-BF83-4E10-9A0C-EC1ABB9142DF}"/>
    <cellStyle name="Output 3 9" xfId="3085" xr:uid="{FCE18C3D-577C-46D7-AA9D-6DFD582E1F4C}"/>
    <cellStyle name="Output 3 9 2" xfId="4372" xr:uid="{6C2C9306-94C3-4B24-BDC4-B91061D547C1}"/>
    <cellStyle name="Output 4" xfId="1598" xr:uid="{90BC9DF6-D2BE-42EA-9D3C-DD5BC2F6BCB4}"/>
    <cellStyle name="Output 4 2" xfId="2266" xr:uid="{6D007B6D-263D-4A9E-8DB7-52FC9FCB5B08}"/>
    <cellStyle name="Output 4 2 2" xfId="3444" xr:uid="{0389D381-4739-4921-89AF-99F9C9DFC41E}"/>
    <cellStyle name="Output 4 2 2 2" xfId="4731" xr:uid="{0BB9CF77-9647-476F-9926-84158F4E08DE}"/>
    <cellStyle name="Output 4 2 3" xfId="3733" xr:uid="{7D5FA6A5-3F8F-4ED4-8671-7DFAFC85B43C}"/>
    <cellStyle name="Output 4 2 3 2" xfId="5020" xr:uid="{4DCA13CA-0DB0-44DA-8EF2-94BEDB1BA6D7}"/>
    <cellStyle name="Output 4 2 4" xfId="2875" xr:uid="{61698755-1F4D-441F-A028-FD36ECDDD557}"/>
    <cellStyle name="Output 4 2 5" xfId="4162" xr:uid="{A43FB1F8-1FC6-4743-ADE2-900BE4CDB7CE}"/>
    <cellStyle name="Output 4 3" xfId="2164" xr:uid="{128CFA6E-0148-4D23-A158-16A62DB81EF7}"/>
    <cellStyle name="Output 4 3 2" xfId="3631" xr:uid="{DE7D77A9-15C5-42DC-8FF7-F0C964FF7DB5}"/>
    <cellStyle name="Output 4 3 2 2" xfId="4918" xr:uid="{036B1DBC-5A85-4AFE-81B4-076CB74BDDC6}"/>
    <cellStyle name="Output 4 3 3" xfId="2773" xr:uid="{2914ADA5-AE0F-483E-AA75-B7918C13695B}"/>
    <cellStyle name="Output 4 3 4" xfId="4060" xr:uid="{35D1CF12-A546-42D9-91F6-7DE3C8A8B9ED}"/>
    <cellStyle name="Output 4 4" xfId="2004" xr:uid="{B613E65E-78DF-4337-89FD-DD690D25D608}"/>
    <cellStyle name="Output 4 4 2" xfId="3542" xr:uid="{08DF97FE-BC62-438D-BCCC-D2C89B23C818}"/>
    <cellStyle name="Output 4 4 2 2" xfId="4829" xr:uid="{DA6B9F86-1CAE-497D-B9FC-9B0EE77E40AA}"/>
    <cellStyle name="Output 4 4 3" xfId="3260" xr:uid="{378FF2CD-E659-4C11-829B-0B97CCDA6E10}"/>
    <cellStyle name="Output 4 4 4" xfId="4547" xr:uid="{A47C02EA-A9AF-4BBF-A909-79FD9D1047D6}"/>
    <cellStyle name="Output 4 5" xfId="3009" xr:uid="{3674EB9B-2E67-4166-B6D8-49F4BF2B11FE}"/>
    <cellStyle name="Output 4 5 2" xfId="4296" xr:uid="{43CC82A5-7E6C-41C7-809A-E8A2EC79C2F7}"/>
    <cellStyle name="Output 4 6" xfId="2613" xr:uid="{16250479-A401-4495-A59D-0DCDB52B933A}"/>
    <cellStyle name="Output 4 7" xfId="3900" xr:uid="{FE3A70CF-2E95-48D7-A4BD-75ACDCB5B21D}"/>
    <cellStyle name="Percent [2]" xfId="36" xr:uid="{00000000-0005-0000-0000-000026000000}"/>
    <cellStyle name="Percent 10" xfId="1600" xr:uid="{96A38356-B6B4-4F2B-A70D-0B4A7B993FEC}"/>
    <cellStyle name="Percent 10 2" xfId="1601" xr:uid="{4BD68C44-119D-44EF-920A-0AA8BE7AA537}"/>
    <cellStyle name="Percent 10 3" xfId="1602" xr:uid="{AA63FD68-3F29-4A7C-AE9B-AC635013AF85}"/>
    <cellStyle name="Percent 10 4" xfId="1603" xr:uid="{A619E93A-7DEF-4EA8-B486-16A76F7887D0}"/>
    <cellStyle name="Percent 10 5" xfId="1604" xr:uid="{7E7A8441-4277-4B16-B40D-B640CD88F387}"/>
    <cellStyle name="Percent 11" xfId="1605" xr:uid="{C3638385-CDF4-4D2F-A310-0AAF180093F2}"/>
    <cellStyle name="Percent 11 2" xfId="1606" xr:uid="{FF010EFB-C14A-4458-8433-DE1D10F22B03}"/>
    <cellStyle name="Percent 11 3" xfId="1607" xr:uid="{880AD454-E22A-4A37-9EB9-C506A8C3B027}"/>
    <cellStyle name="Percent 11 4" xfId="1608" xr:uid="{DE259531-E4B0-409F-BCAD-2A944B46D1A6}"/>
    <cellStyle name="Percent 11 5" xfId="1609" xr:uid="{3EA3C36D-4DC7-40B7-8561-4A741134669A}"/>
    <cellStyle name="Percent 12" xfId="1610" xr:uid="{A656EAFB-02A3-46C5-AEB2-73D59503D0D2}"/>
    <cellStyle name="Percent 13" xfId="1611" xr:uid="{6BF4092B-8324-400E-89D9-2018E55123F2}"/>
    <cellStyle name="Percent 14" xfId="1612" xr:uid="{00D8E10A-7B28-47DB-BC1E-C088F23E9B6A}"/>
    <cellStyle name="Percent 14 2" xfId="1613" xr:uid="{375036FD-EAED-4284-9421-7CCDD7A712A1}"/>
    <cellStyle name="Percent 14 3" xfId="1614" xr:uid="{0FE4E448-88E3-437D-AD68-15CF5D3EF5FF}"/>
    <cellStyle name="Percent 14 4" xfId="1615" xr:uid="{DFE12387-07C7-4892-8A59-1087F5042FA1}"/>
    <cellStyle name="Percent 14 5" xfId="1616" xr:uid="{41E2A380-5A1D-4E00-87B3-83681414BC41}"/>
    <cellStyle name="Percent 15" xfId="1617" xr:uid="{998E91F7-5288-4B96-9F08-358757B01CE1}"/>
    <cellStyle name="Percent 16" xfId="1618" xr:uid="{92A84E64-99B0-4A2D-9692-B85BC55DE90B}"/>
    <cellStyle name="Percent 16 2" xfId="1619" xr:uid="{24D8F77B-4BFB-4AD9-805D-9C9C92768310}"/>
    <cellStyle name="Percent 16 3" xfId="1620" xr:uid="{D0180C88-537F-4DC5-84BC-5D14F5565DD2}"/>
    <cellStyle name="Percent 16 4" xfId="1621" xr:uid="{9C994D92-487F-4246-A14B-E0CEAAE655D9}"/>
    <cellStyle name="Percent 16 5" xfId="1622" xr:uid="{41EE75C1-C0A6-4BBC-95F0-E67CBDD0718E}"/>
    <cellStyle name="Percent 17" xfId="1623" xr:uid="{2B521B67-B230-4E0A-9472-87AECF443D4F}"/>
    <cellStyle name="Percent 17 2" xfId="1624" xr:uid="{9DF4E358-56BD-436C-8136-E99CF759E226}"/>
    <cellStyle name="Percent 17 3" xfId="1625" xr:uid="{9A6814F0-37EA-4052-AEE8-5489D228833E}"/>
    <cellStyle name="Percent 17 4" xfId="1626" xr:uid="{CF5DA14F-B9D1-44D7-A2AF-7E06669F659F}"/>
    <cellStyle name="Percent 17 5" xfId="1627" xr:uid="{AC2A813F-8E3B-476E-9944-45E774F3F046}"/>
    <cellStyle name="Percent 18" xfId="1628" xr:uid="{8B3DECF4-6A1A-4F47-94E7-3A38EF1444AC}"/>
    <cellStyle name="Percent 19" xfId="1629" xr:uid="{CBC31E0C-7D0C-4808-93A5-1666DF8C4798}"/>
    <cellStyle name="Percent 19 2" xfId="1630" xr:uid="{E28409D1-7A5B-46EE-94B8-307F2961779A}"/>
    <cellStyle name="Percent 19 3" xfId="1631" xr:uid="{08E7382B-8546-4B90-ACCD-BA7203BED8FA}"/>
    <cellStyle name="Percent 19 4" xfId="1632" xr:uid="{AA511D71-8AB5-4A60-806B-8D55BA6A5CE8}"/>
    <cellStyle name="Percent 19 5" xfId="1633" xr:uid="{29B961B8-24E5-48E0-820C-2E95DABA1205}"/>
    <cellStyle name="Percent 2" xfId="1634" xr:uid="{0DCF4C3A-44D4-4E0B-9DF0-0E68B7DC12FF}"/>
    <cellStyle name="Percent 2 2" xfId="1635" xr:uid="{3D509061-2884-4DEF-A9E7-D521CA40E80E}"/>
    <cellStyle name="Percent 2 3" xfId="1636" xr:uid="{636516F5-51DC-45BF-A65B-5466E4C6A8A7}"/>
    <cellStyle name="Percent 2 4" xfId="1637" xr:uid="{C745321E-5564-4159-AC2A-CF0DBF24D845}"/>
    <cellStyle name="Percent 2 5" xfId="1638" xr:uid="{D6119131-BB99-4EE0-8710-E79370372791}"/>
    <cellStyle name="Percent 2 6" xfId="1639" xr:uid="{9419B433-9910-4E76-BE69-358E34D6BF87}"/>
    <cellStyle name="Percent 2 7" xfId="1640" xr:uid="{50BC4B40-58C1-40BB-B216-C893238FC896}"/>
    <cellStyle name="Percent 2 8" xfId="1641" xr:uid="{AA466420-6B91-4094-AA93-D5F5120B9D22}"/>
    <cellStyle name="Percent 2 9" xfId="1642" xr:uid="{6941F70C-736B-42ED-A1D6-7E5125A58FBF}"/>
    <cellStyle name="Percent 20" xfId="1643" xr:uid="{B4F8DA11-CEAC-4941-86ED-1245763E21B5}"/>
    <cellStyle name="Percent 20 2" xfId="1644" xr:uid="{1571844F-3025-4E5C-B20D-CBC208DED8D9}"/>
    <cellStyle name="Percent 20 3" xfId="1645" xr:uid="{55CEBE0F-082A-4358-85E7-A70D7F408E40}"/>
    <cellStyle name="Percent 20 4" xfId="1646" xr:uid="{7BA2C8C7-36CC-4663-975A-B823682490E0}"/>
    <cellStyle name="Percent 20 5" xfId="1647" xr:uid="{5BB4C88C-3999-4B9F-B5D2-564E3406D047}"/>
    <cellStyle name="Percent 21" xfId="1648" xr:uid="{7A87F181-E71E-4201-95D0-BE426087765B}"/>
    <cellStyle name="Percent 21 2" xfId="1649" xr:uid="{585AA5EE-D9BC-4476-925D-AABFF7F240D0}"/>
    <cellStyle name="Percent 21 3" xfId="1650" xr:uid="{238215EA-5698-49A5-8C5C-72913FDFDFAD}"/>
    <cellStyle name="Percent 21 4" xfId="1651" xr:uid="{DDE7C7E6-B706-4EDE-BCD7-2FE918025811}"/>
    <cellStyle name="Percent 21 5" xfId="1652" xr:uid="{7C6A1C97-4906-4870-B472-293DD83F2CA4}"/>
    <cellStyle name="Percent 22" xfId="1653" xr:uid="{B0E46CB9-D77E-4668-8530-1276ADB53973}"/>
    <cellStyle name="Percent 22 2" xfId="1654" xr:uid="{6D12640C-7279-4D64-8B8D-616B06845887}"/>
    <cellStyle name="Percent 22 3" xfId="1655" xr:uid="{396F4492-FFB0-4F20-AE94-A5EECFE2018F}"/>
    <cellStyle name="Percent 22 4" xfId="1656" xr:uid="{26B2F3A3-DA26-46E5-BA5E-901538D03F74}"/>
    <cellStyle name="Percent 22 5" xfId="1657" xr:uid="{A91A4D6C-C478-4748-90B9-7C1CDDA79E3F}"/>
    <cellStyle name="Percent 23" xfId="1658" xr:uid="{08203DA0-63A2-4101-97B9-818C60A1D95A}"/>
    <cellStyle name="Percent 24" xfId="1659" xr:uid="{8C7CADFC-7295-43D7-9C2B-341B93CBFCD5}"/>
    <cellStyle name="Percent 24 2" xfId="1660" xr:uid="{609ECB31-5DDE-4D61-A9CE-0300BC68021C}"/>
    <cellStyle name="Percent 24 3" xfId="1661" xr:uid="{16474D7D-4497-49DD-9683-808B68B4B137}"/>
    <cellStyle name="Percent 24 4" xfId="1662" xr:uid="{A9E7181F-2A6C-4B5F-9014-9CCCD76CF07F}"/>
    <cellStyle name="Percent 24 5" xfId="1663" xr:uid="{E3E33255-35A7-4DB8-A5B1-B1A7F1E70B3F}"/>
    <cellStyle name="Percent 25" xfId="1664" xr:uid="{D93BCF72-5073-4DDF-9B51-B9C7A5757E20}"/>
    <cellStyle name="Percent 25 2" xfId="1665" xr:uid="{B86B8F85-EAE3-4418-8E3B-E3865FE69C5F}"/>
    <cellStyle name="Percent 25 3" xfId="1666" xr:uid="{5D64BF0D-8253-486E-ADC1-5CA1C9DF8A09}"/>
    <cellStyle name="Percent 25 4" xfId="1667" xr:uid="{CB97C138-60D9-4A9E-B414-37E3E97CABA7}"/>
    <cellStyle name="Percent 25 5" xfId="1668" xr:uid="{5F804B44-6EEE-4580-8EE9-67341241E100}"/>
    <cellStyle name="Percent 26" xfId="1669" xr:uid="{E8832090-BDF0-4521-9AE7-41030D34052E}"/>
    <cellStyle name="Percent 27" xfId="1670" xr:uid="{78B017DE-EC51-49CC-8624-F9F35C488624}"/>
    <cellStyle name="Percent 27 2" xfId="1671" xr:uid="{F42B8474-F49B-4482-8F73-745503EDEE41}"/>
    <cellStyle name="Percent 27 3" xfId="1672" xr:uid="{3535794B-F80D-46CC-A652-DB09E641BD07}"/>
    <cellStyle name="Percent 27 4" xfId="1673" xr:uid="{0925EDE2-9708-4F46-A335-51279C1070C4}"/>
    <cellStyle name="Percent 27 5" xfId="1674" xr:uid="{26F5D570-FE6A-4355-AC65-DC72FBF621B5}"/>
    <cellStyle name="Percent 28" xfId="1675" xr:uid="{568D6BDA-48F3-43A3-9427-563A151C6135}"/>
    <cellStyle name="Percent 29" xfId="1676" xr:uid="{AFE81AEB-E03C-40D2-B863-2F5C97E8BC16}"/>
    <cellStyle name="Percent 3" xfId="1677" xr:uid="{9EFE9A23-E799-403D-900E-93D641E5FF24}"/>
    <cellStyle name="Percent 3 2" xfId="1678" xr:uid="{061A3095-B3D5-410A-AFB5-DD50DAAC1F0A}"/>
    <cellStyle name="Percent 3 2 2" xfId="1679" xr:uid="{38BBA096-B1AC-4ABD-97AC-9983A2D70A08}"/>
    <cellStyle name="Percent 3 2 2 2" xfId="1680" xr:uid="{2B40A569-3CA5-46DC-97DD-BED9565B30DB}"/>
    <cellStyle name="Percent 3 2 2 3" xfId="1681" xr:uid="{3237E877-3969-4FC3-B16F-7283927A28C9}"/>
    <cellStyle name="Percent 3 2 3" xfId="1682" xr:uid="{A9C0A6A8-AFB9-4637-BDB0-7FFEA38A6147}"/>
    <cellStyle name="Percent 3 3" xfId="1683" xr:uid="{D53C119F-06CA-4E60-8ADD-A69498219B90}"/>
    <cellStyle name="Percent 3 4" xfId="1684" xr:uid="{E5B11AD5-8450-4727-9682-C220C92182C6}"/>
    <cellStyle name="Percent 3 5" xfId="1685" xr:uid="{9C7893EA-3F47-478A-8817-85771F9BD3A1}"/>
    <cellStyle name="Percent 3 6" xfId="1686" xr:uid="{985418BE-E669-4D85-AF55-856A95794F99}"/>
    <cellStyle name="Percent 30" xfId="1687" xr:uid="{71F42892-07CB-4457-BD86-D4BF7A220FE7}"/>
    <cellStyle name="Percent 31" xfId="1688" xr:uid="{1301358F-5276-4E76-8174-0BA80188AE25}"/>
    <cellStyle name="Percent 32" xfId="1689" xr:uid="{36AEEF14-9171-4FA6-A365-3019C9CEA56D}"/>
    <cellStyle name="Percent 33" xfId="1690" xr:uid="{02C32181-94D6-4E95-B76B-B45AB49DD196}"/>
    <cellStyle name="Percent 34" xfId="1691" xr:uid="{D8A4F7CA-BB94-4645-BAE4-2A32A33185A3}"/>
    <cellStyle name="Percent 35" xfId="1692" xr:uid="{24903335-D102-4E68-A1EC-F989A2BED82A}"/>
    <cellStyle name="Percent 36" xfId="1693" xr:uid="{3CA1032B-FD96-4683-8083-1B2C4021658C}"/>
    <cellStyle name="Percent 37" xfId="1694" xr:uid="{FC9F9305-B59C-45DE-8DB7-D48A3C2DE459}"/>
    <cellStyle name="Percent 38" xfId="1599" xr:uid="{AD0730C3-87C7-42E9-8CBF-94740B75C095}"/>
    <cellStyle name="Percent 4" xfId="1695" xr:uid="{6C2355DD-4972-49DF-9C35-408685ACF20C}"/>
    <cellStyle name="Percent 4 2" xfId="1696" xr:uid="{D9852FB1-B8D0-4F0D-81AD-0695031341F0}"/>
    <cellStyle name="Percent 4 3" xfId="1697" xr:uid="{8E8AE4A4-656A-4980-9EA4-0684323AE588}"/>
    <cellStyle name="Percent 5" xfId="1698" xr:uid="{D5816782-5EDA-4EA1-A2AC-75C397E4D81F}"/>
    <cellStyle name="Percent 5 2" xfId="1699" xr:uid="{AF585512-018C-45ED-9DEE-D1E6B2037BEC}"/>
    <cellStyle name="Percent 6" xfId="1700" xr:uid="{7EB80552-0651-4AED-9D0A-2FB90E6F8E09}"/>
    <cellStyle name="Percent 6 2" xfId="1701" xr:uid="{2E1BB49A-91F4-421F-9DFA-C1340B3FE18D}"/>
    <cellStyle name="Percent 6 3" xfId="1702" xr:uid="{ADE384D3-4A30-40C0-A2F4-11C4AD0828D1}"/>
    <cellStyle name="Percent 6 4" xfId="1703" xr:uid="{535D8314-CDE3-4179-BFD3-DC898528D623}"/>
    <cellStyle name="Percent 7" xfId="1704" xr:uid="{9617DD29-4E0C-47A7-9399-87A9B2EB6FAA}"/>
    <cellStyle name="Percent 7 2" xfId="1705" xr:uid="{F7134EE7-EED6-4E52-8555-087D2CD73B4B}"/>
    <cellStyle name="Percent 7 3" xfId="1706" xr:uid="{BADEDFEC-2D9A-4F0E-9C3E-4A6D590AEF59}"/>
    <cellStyle name="Percent 8" xfId="1707" xr:uid="{591F7801-05A4-40ED-91E6-9EF352DE145F}"/>
    <cellStyle name="Percent 8 2" xfId="1708" xr:uid="{F7AD5A46-4C17-4B57-9392-EA59EE840440}"/>
    <cellStyle name="Percent 8 3" xfId="1709" xr:uid="{1C24F6B1-888A-4CFA-BC79-3A537ED19093}"/>
    <cellStyle name="Percent 9" xfId="1710" xr:uid="{A784970C-8CEE-4C2C-B0AA-EABC679E010A}"/>
    <cellStyle name="Percent 9 2" xfId="1711" xr:uid="{19672CB5-B230-48D3-8490-CBB957D74BD8}"/>
    <cellStyle name="Percent 9 3" xfId="1712" xr:uid="{5085DA9D-7F91-4199-BFB8-11D7AE8C3B1E}"/>
    <cellStyle name="PwC" xfId="37" xr:uid="{00000000-0005-0000-0000-000027000000}"/>
    <cellStyle name="Standard" xfId="38" xr:uid="{00000000-0005-0000-0000-000028000000}"/>
    <cellStyle name="Style 1" xfId="1713" xr:uid="{EB529C20-92CC-49BB-9397-CB875DD99E06}"/>
    <cellStyle name="Style 1 2" xfId="1714" xr:uid="{2EA2B180-868A-409F-A091-C6629A1B7FE8}"/>
    <cellStyle name="subhead" xfId="39" xr:uid="{00000000-0005-0000-0000-000029000000}"/>
    <cellStyle name="Title 2" xfId="163" xr:uid="{B46142AF-4734-439D-9558-DF7A0E2B3FBE}"/>
    <cellStyle name="Title 2 2" xfId="164" xr:uid="{09F08404-D272-42D3-8507-4DA18C3DB3C8}"/>
    <cellStyle name="Title 2 2 2" xfId="1715" xr:uid="{EBBBF23E-F08E-4F61-BAAB-CF7A02C85385}"/>
    <cellStyle name="Title 2 3" xfId="1716" xr:uid="{77BAABBA-73E7-4640-A4D6-E6C53821C8D1}"/>
    <cellStyle name="Title 2 4" xfId="1717" xr:uid="{16D0690D-3AD6-49C2-966B-6C14AD7B4116}"/>
    <cellStyle name="Title 2 5" xfId="1718" xr:uid="{DC15E2C9-DDE3-4D40-861E-37CAFBBF57A7}"/>
    <cellStyle name="Title 3" xfId="213" xr:uid="{14CB7537-2948-4607-B689-13F0DAA3DD21}"/>
    <cellStyle name="Title 3 2" xfId="1719" xr:uid="{70A68BFF-C871-480B-B187-BB2301E63AB1}"/>
    <cellStyle name="Title 3 3" xfId="1720" xr:uid="{0E6D1443-80E7-42C7-9960-B25E7FD7D84C}"/>
    <cellStyle name="Title 3 4" xfId="1721" xr:uid="{2D194D4D-D377-41CE-88F2-5DE828DB7F1F}"/>
    <cellStyle name="Title 4" xfId="1722" xr:uid="{A370D0D6-C030-42B1-A055-3DBB78A72DA1}"/>
    <cellStyle name="Title 5" xfId="1800" xr:uid="{F0E01F6E-733F-404C-93FB-B10D2AA79A25}"/>
    <cellStyle name="Total 2" xfId="165" xr:uid="{4E8090D1-3016-4C2C-9E5F-D99FBA2A75AC}"/>
    <cellStyle name="Total 2 10" xfId="2532" xr:uid="{24D1DE1C-2F0A-4638-8E50-CCE60D8CB807}"/>
    <cellStyle name="Total 2 11" xfId="3819" xr:uid="{9103D16D-95E0-4792-8521-882F664FCF50}"/>
    <cellStyle name="Total 2 2" xfId="166" xr:uid="{60F11E3F-9DCD-421A-8AC8-E6EF3B29A5F0}"/>
    <cellStyle name="Total 2 2 2" xfId="1723" xr:uid="{26710550-3A30-419B-98D8-8FBD013ED060}"/>
    <cellStyle name="Total 2 2 2 2" xfId="2272" xr:uid="{409011AA-EF06-40EA-9BCA-C4FC4DBADF2E}"/>
    <cellStyle name="Total 2 2 2 2 2" xfId="3445" xr:uid="{C4B28EC5-1EA6-457F-93AA-4E302FA8148E}"/>
    <cellStyle name="Total 2 2 2 2 2 2" xfId="4732" xr:uid="{A5D58ED8-6236-406D-814E-6A9F66BD02C5}"/>
    <cellStyle name="Total 2 2 2 2 3" xfId="3739" xr:uid="{21D15AAE-1716-4C49-B9C3-F33B5436EB7E}"/>
    <cellStyle name="Total 2 2 2 2 3 2" xfId="5026" xr:uid="{E58EA640-18A9-4FC9-8D1E-C5ADDD314E79}"/>
    <cellStyle name="Total 2 2 2 2 4" xfId="2881" xr:uid="{8BA49AA5-4B0A-4F49-AD79-18DB28E424C0}"/>
    <cellStyle name="Total 2 2 2 2 5" xfId="4168" xr:uid="{7354E05A-60F7-4ED2-BDB2-CE9403BA3D55}"/>
    <cellStyle name="Total 2 2 2 3" xfId="2223" xr:uid="{B74C9AF4-0070-4947-AC85-8FBE357DBAE0}"/>
    <cellStyle name="Total 2 2 2 3 2" xfId="3690" xr:uid="{A830CCA3-C552-4028-A57C-C53C7AA12771}"/>
    <cellStyle name="Total 2 2 2 3 2 2" xfId="4977" xr:uid="{9E13E463-47D9-4FD5-A3C5-6AC2E0D0F8C1}"/>
    <cellStyle name="Total 2 2 2 3 3" xfId="2832" xr:uid="{61EA5360-DE06-4CC1-BF12-46E0A6D41FC6}"/>
    <cellStyle name="Total 2 2 2 3 4" xfId="4119" xr:uid="{B8658C16-0135-4E10-A92F-477C141D4309}"/>
    <cellStyle name="Total 2 2 2 4" xfId="2005" xr:uid="{1FE7458F-17D7-4B73-AA6D-EEFEC094FF3E}"/>
    <cellStyle name="Total 2 2 2 4 2" xfId="3543" xr:uid="{0D90D9D3-3D32-46B7-A373-E0D8414E811A}"/>
    <cellStyle name="Total 2 2 2 4 2 2" xfId="4830" xr:uid="{87975EAB-6B86-4AAD-9955-4D137C0D3627}"/>
    <cellStyle name="Total 2 2 2 4 3" xfId="3261" xr:uid="{7E128300-122C-4721-99FA-410F163EF9EE}"/>
    <cellStyle name="Total 2 2 2 4 4" xfId="4548" xr:uid="{48B77003-89D8-4F5A-A8A3-C36781F61642}"/>
    <cellStyle name="Total 2 2 2 5" xfId="2959" xr:uid="{FF47D007-2D7B-4E88-90A2-6053C9493421}"/>
    <cellStyle name="Total 2 2 2 5 2" xfId="4246" xr:uid="{9C6BBF59-1D2E-4D9B-8AB9-34F1E2CAC4AF}"/>
    <cellStyle name="Total 2 2 2 6" xfId="2614" xr:uid="{C55BED61-D153-482B-A262-2C6F874A42B8}"/>
    <cellStyle name="Total 2 2 2 7" xfId="3901" xr:uid="{A0658F5F-5261-471F-A8ED-392F667D3784}"/>
    <cellStyle name="Total 2 2 3" xfId="2133" xr:uid="{F10CFCC8-97A5-40A1-8C2D-022FB84819CE}"/>
    <cellStyle name="Total 2 2 3 2" xfId="3381" xr:uid="{74DE1B5A-91F8-4778-A500-0F93E5CE3E98}"/>
    <cellStyle name="Total 2 2 3 2 2" xfId="4668" xr:uid="{26BCA4D5-9923-4FA5-B035-AA785DFE918D}"/>
    <cellStyle name="Total 2 2 3 3" xfId="3600" xr:uid="{E9FBCBC7-9F3F-4E41-AD1D-AC51C7B4FFCB}"/>
    <cellStyle name="Total 2 2 3 3 2" xfId="4887" xr:uid="{5BC5F721-38AA-4F04-BB90-517187AC4EC2}"/>
    <cellStyle name="Total 2 2 3 4" xfId="2742" xr:uid="{C2CFE51B-9928-40E6-8824-FC0F772B548A}"/>
    <cellStyle name="Total 2 2 3 5" xfId="4029" xr:uid="{719880B2-0814-4C2C-8E9C-F5582AE30123}"/>
    <cellStyle name="Total 2 2 4" xfId="2218" xr:uid="{6F9CB94E-32F7-42C9-8EC1-CA420D7DF879}"/>
    <cellStyle name="Total 2 2 4 2" xfId="3685" xr:uid="{FF5657AD-4C67-4A20-99E7-105FF25CD0C4}"/>
    <cellStyle name="Total 2 2 4 2 2" xfId="4972" xr:uid="{72985AF5-849C-4975-A150-150EA19031D1}"/>
    <cellStyle name="Total 2 2 4 3" xfId="2827" xr:uid="{3309A3DE-92EF-4639-8BC4-8A7AF368D373}"/>
    <cellStyle name="Total 2 2 4 4" xfId="4114" xr:uid="{D507D39B-7676-4041-9DF9-AECD10993E20}"/>
    <cellStyle name="Total 2 2 5" xfId="1923" xr:uid="{76FDE5D0-C866-47C3-A499-35E1DEFEF8D3}"/>
    <cellStyle name="Total 2 2 5 2" xfId="2947" xr:uid="{C5585713-785A-4F8E-BB7A-3D1DF1F3E542}"/>
    <cellStyle name="Total 2 2 5 2 2" xfId="4234" xr:uid="{AD500021-342D-4163-AFCD-69F9BF5EE510}"/>
    <cellStyle name="Total 2 2 5 3" xfId="3180" xr:uid="{A5589BC5-5E89-4790-8AA6-569D882BCAC8}"/>
    <cellStyle name="Total 2 2 5 4" xfId="4467" xr:uid="{BA2ED8A9-8526-4D8E-AECC-1418E9F99AFF}"/>
    <cellStyle name="Total 2 2 6" xfId="3089" xr:uid="{BF5E060F-6D78-4F0E-8FF3-BA7BAF1FF4A8}"/>
    <cellStyle name="Total 2 2 6 2" xfId="4376" xr:uid="{2E548D15-BE26-4317-A485-08C77444DEA3}"/>
    <cellStyle name="Total 2 2 7" xfId="2533" xr:uid="{055BC6AD-3E26-48A1-B927-6180D55790E3}"/>
    <cellStyle name="Total 2 2 8" xfId="3820" xr:uid="{48147B96-D93B-4BA0-BB9A-F3084B9402A3}"/>
    <cellStyle name="Total 2 3" xfId="1724" xr:uid="{CD594537-E43A-4F44-89C5-12EBC6A8D768}"/>
    <cellStyle name="Total 2 3 2" xfId="2273" xr:uid="{5E22A077-0A3E-4A92-8423-7E67970FD228}"/>
    <cellStyle name="Total 2 3 2 2" xfId="3446" xr:uid="{E48FF034-27DD-4EA8-9718-7405BBD7C518}"/>
    <cellStyle name="Total 2 3 2 2 2" xfId="4733" xr:uid="{1E54A310-942A-42B1-A225-6DEFA3E144D4}"/>
    <cellStyle name="Total 2 3 2 3" xfId="3740" xr:uid="{64B7F122-23A4-46F3-A84C-832CFDEA931A}"/>
    <cellStyle name="Total 2 3 2 3 2" xfId="5027" xr:uid="{0F49992B-A050-4FAF-B982-4A9221D2AF8C}"/>
    <cellStyle name="Total 2 3 2 4" xfId="2882" xr:uid="{42DBBE54-664C-45B3-AB20-331DC240446B}"/>
    <cellStyle name="Total 2 3 2 5" xfId="4169" xr:uid="{8C77F114-FB24-43BF-AFFA-6EAFE2016C1D}"/>
    <cellStyle name="Total 2 3 3" xfId="1910" xr:uid="{3288693E-F631-4231-8876-340832FC12D8}"/>
    <cellStyle name="Total 2 3 3 2" xfId="2950" xr:uid="{A98ADE55-878C-4831-9101-2C1331D79A1E}"/>
    <cellStyle name="Total 2 3 3 2 2" xfId="4237" xr:uid="{43B79029-B8D4-4493-8F70-9D89EB675182}"/>
    <cellStyle name="Total 2 3 3 3" xfId="2520" xr:uid="{D60B5384-2EC8-4D7A-8191-7C13E2C5EEBE}"/>
    <cellStyle name="Total 2 3 3 4" xfId="3807" xr:uid="{BEF7C427-81F9-44C1-A09C-78FF5447B0B2}"/>
    <cellStyle name="Total 2 3 4" xfId="2006" xr:uid="{28E0C7F2-4AEF-4D66-A208-95C7DFD313AC}"/>
    <cellStyle name="Total 2 3 4 2" xfId="3544" xr:uid="{542F9F93-43D2-40E9-BA45-A63D765EC68B}"/>
    <cellStyle name="Total 2 3 4 2 2" xfId="4831" xr:uid="{B502D33C-905D-4D4A-86CC-F38216422C31}"/>
    <cellStyle name="Total 2 3 4 3" xfId="3262" xr:uid="{EE2C7FAE-6971-4CEB-83EB-8A0D156C4E0F}"/>
    <cellStyle name="Total 2 3 4 4" xfId="4549" xr:uid="{5D80135F-3A44-4A09-929A-DA0AA726FA05}"/>
    <cellStyle name="Total 2 3 5" xfId="2958" xr:uid="{143CEC67-B810-4EF9-97D3-E6C5A35851AA}"/>
    <cellStyle name="Total 2 3 5 2" xfId="4245" xr:uid="{1161CBE1-D72D-49BB-8683-1C3E37415C3D}"/>
    <cellStyle name="Total 2 3 6" xfId="2615" xr:uid="{B1629679-EF89-44DB-BAF6-8C007AA17DAA}"/>
    <cellStyle name="Total 2 3 7" xfId="3902" xr:uid="{50894915-F1B5-4E7F-A156-E641BE34514F}"/>
    <cellStyle name="Total 2 4" xfId="1725" xr:uid="{69BC1809-9B17-4103-BBF7-4212248A7069}"/>
    <cellStyle name="Total 2 4 2" xfId="2274" xr:uid="{736037E4-9D9E-4C04-8586-6FBC750E80B7}"/>
    <cellStyle name="Total 2 4 2 2" xfId="3447" xr:uid="{E48DFE5E-B309-464F-980F-11CB9169ADB4}"/>
    <cellStyle name="Total 2 4 2 2 2" xfId="4734" xr:uid="{DDE3B305-6B81-4F1A-B3BE-E8E5C477191D}"/>
    <cellStyle name="Total 2 4 2 3" xfId="3741" xr:uid="{43B1FCD5-19D9-46CF-BFAA-B0A54F4C13E4}"/>
    <cellStyle name="Total 2 4 2 3 2" xfId="5028" xr:uid="{CD0BCC83-7484-485C-AF14-A738B49B4BD4}"/>
    <cellStyle name="Total 2 4 2 4" xfId="2883" xr:uid="{301E58B7-7F75-4687-A7CB-809601702400}"/>
    <cellStyle name="Total 2 4 2 5" xfId="4170" xr:uid="{A16FE2FC-D5F9-416B-BA9A-E853CA6319EA}"/>
    <cellStyle name="Total 2 4 3" xfId="2149" xr:uid="{FDA07595-94D2-48CB-9571-8258CB0C7CA0}"/>
    <cellStyle name="Total 2 4 3 2" xfId="3616" xr:uid="{F4706855-F42E-45CD-8217-4938CA73295A}"/>
    <cellStyle name="Total 2 4 3 2 2" xfId="4903" xr:uid="{82DEE55E-D153-4E88-A1D0-628499565062}"/>
    <cellStyle name="Total 2 4 3 3" xfId="2758" xr:uid="{1683EC03-6296-43DB-BEB2-6130F2517D5A}"/>
    <cellStyle name="Total 2 4 3 4" xfId="4045" xr:uid="{00270439-4437-48CC-B62C-FA69B0DEE28D}"/>
    <cellStyle name="Total 2 4 4" xfId="2007" xr:uid="{7D929C65-FC05-4D08-BE46-40DB4214E334}"/>
    <cellStyle name="Total 2 4 4 2" xfId="3545" xr:uid="{4C49CD4B-B2E1-4A9B-AC5B-E8BAE95536F1}"/>
    <cellStyle name="Total 2 4 4 2 2" xfId="4832" xr:uid="{39764EB1-DE8F-4D69-B4E4-F30EC408BD96}"/>
    <cellStyle name="Total 2 4 4 3" xfId="3263" xr:uid="{5262984B-2FDF-4FDF-8389-ED11F6624D11}"/>
    <cellStyle name="Total 2 4 4 4" xfId="4550" xr:uid="{B8D57E11-FB3F-4A93-B8FF-B22B9AF41A3F}"/>
    <cellStyle name="Total 2 4 5" xfId="3103" xr:uid="{6C234A33-F281-4348-8880-17B6A5C4356F}"/>
    <cellStyle name="Total 2 4 5 2" xfId="4390" xr:uid="{98AC64D1-C635-462D-9122-D2F28CFE9E5B}"/>
    <cellStyle name="Total 2 4 6" xfId="2616" xr:uid="{C15D4714-1693-454B-9357-8A12F709F972}"/>
    <cellStyle name="Total 2 4 7" xfId="3903" xr:uid="{D384A1BB-5496-4CFD-8322-619AFAB2601D}"/>
    <cellStyle name="Total 2 5" xfId="1726" xr:uid="{5484508D-B9CF-4060-B814-F6200EED98B7}"/>
    <cellStyle name="Total 2 5 2" xfId="2275" xr:uid="{6E16C357-7235-4259-AFF7-FE446F55B0C5}"/>
    <cellStyle name="Total 2 5 2 2" xfId="3448" xr:uid="{7B9FA609-D4D3-43BD-91FD-D7C100A5F053}"/>
    <cellStyle name="Total 2 5 2 2 2" xfId="4735" xr:uid="{4E58A10F-B253-4BDE-B492-E081628E9264}"/>
    <cellStyle name="Total 2 5 2 3" xfId="3742" xr:uid="{57DEEBF5-1F68-4C79-980B-C551D4204C8C}"/>
    <cellStyle name="Total 2 5 2 3 2" xfId="5029" xr:uid="{32F7EE25-87D3-47BA-9C6B-CB3535F19CB8}"/>
    <cellStyle name="Total 2 5 2 4" xfId="2884" xr:uid="{28BCF761-E116-48EF-BA61-0A821E24E9A2}"/>
    <cellStyle name="Total 2 5 2 5" xfId="4171" xr:uid="{CCE30C8A-4548-4919-9CF1-323B070C1261}"/>
    <cellStyle name="Total 2 5 3" xfId="2148" xr:uid="{6A1BC2EB-2A77-4DCD-8C3B-B22300565952}"/>
    <cellStyle name="Total 2 5 3 2" xfId="3615" xr:uid="{EA709377-D897-415E-AC75-31373122E37A}"/>
    <cellStyle name="Total 2 5 3 2 2" xfId="4902" xr:uid="{7F5C39E0-782D-427B-B7E9-F607E8D6359B}"/>
    <cellStyle name="Total 2 5 3 3" xfId="2757" xr:uid="{1B28E214-CC1F-475C-AE42-7FD8AF8DC923}"/>
    <cellStyle name="Total 2 5 3 4" xfId="4044" xr:uid="{5FAF5231-E6E9-4F9F-B007-A32CC20CFAF6}"/>
    <cellStyle name="Total 2 5 4" xfId="2008" xr:uid="{51EBF1B0-3628-43F3-93ED-B49077CF5578}"/>
    <cellStyle name="Total 2 5 4 2" xfId="3546" xr:uid="{E4685252-24E7-4D94-8B2C-4862C7AE4DF7}"/>
    <cellStyle name="Total 2 5 4 2 2" xfId="4833" xr:uid="{A343FFBC-2703-4DF1-A5AE-F61F476C055B}"/>
    <cellStyle name="Total 2 5 4 3" xfId="3264" xr:uid="{4BB31C0D-EE13-4FE0-99F3-0AF24441F9F0}"/>
    <cellStyle name="Total 2 5 4 4" xfId="4551" xr:uid="{57605656-0614-45FE-9DBE-8D7EA68BF5D1}"/>
    <cellStyle name="Total 2 5 5" xfId="3008" xr:uid="{C7E9252A-AE2D-42C2-B4A3-6AC7DBC131C0}"/>
    <cellStyle name="Total 2 5 5 2" xfId="4295" xr:uid="{E2A3053E-5C0A-47DE-801E-7EB7F0219B9A}"/>
    <cellStyle name="Total 2 5 6" xfId="2617" xr:uid="{94735F30-7053-40E0-A807-0B79BBB5125F}"/>
    <cellStyle name="Total 2 5 7" xfId="3904" xr:uid="{DE08FFB7-5196-4254-9F17-3F103FF1ACCA}"/>
    <cellStyle name="Total 2 6" xfId="2132" xr:uid="{F91474FF-AD39-4208-BDBF-83A32202D908}"/>
    <cellStyle name="Total 2 6 2" xfId="3380" xr:uid="{6EB21067-A287-400D-B4DD-2750CE3238FF}"/>
    <cellStyle name="Total 2 6 2 2" xfId="4667" xr:uid="{F5C4BBDE-2DC1-4F7B-BA8C-356D200E93A7}"/>
    <cellStyle name="Total 2 6 3" xfId="3599" xr:uid="{36D0D0F5-A259-4CE3-B6C6-D8BB4E8C496B}"/>
    <cellStyle name="Total 2 6 3 2" xfId="4886" xr:uid="{819F6862-B792-43A7-B3F1-6A2FD9875D2E}"/>
    <cellStyle name="Total 2 6 4" xfId="2741" xr:uid="{2DD74B9A-E661-45C1-A861-98B207496A76}"/>
    <cellStyle name="Total 2 6 5" xfId="4028" xr:uid="{F1EBB79F-18D2-4365-97B3-BDA20BE52DAF}"/>
    <cellStyle name="Total 2 7" xfId="2219" xr:uid="{A16F9F42-D9A1-419B-87D7-EF36B753DCC3}"/>
    <cellStyle name="Total 2 7 2" xfId="3686" xr:uid="{C81A11F9-A831-4322-A108-96C84462AF0A}"/>
    <cellStyle name="Total 2 7 2 2" xfId="4973" xr:uid="{F2AC31C0-7750-48C9-87C7-89906FC1FBF0}"/>
    <cellStyle name="Total 2 7 3" xfId="2828" xr:uid="{3331BD4C-CF38-4F91-8DFC-713E76C8D720}"/>
    <cellStyle name="Total 2 7 4" xfId="4115" xr:uid="{B2C87F6A-74DA-4B7B-ABA1-940891C5D718}"/>
    <cellStyle name="Total 2 8" xfId="1922" xr:uid="{97B94E43-A6AC-4FB3-8C1A-AC5ACB5689C2}"/>
    <cellStyle name="Total 2 8 2" xfId="2948" xr:uid="{850D0E7E-F3DE-4C11-BA24-D1EB5692803F}"/>
    <cellStyle name="Total 2 8 2 2" xfId="4235" xr:uid="{A7E3FFC4-D326-4DE4-A44E-79A8A340E086}"/>
    <cellStyle name="Total 2 8 3" xfId="3179" xr:uid="{675E5ADC-838E-4D23-9242-C86BDC34B0C4}"/>
    <cellStyle name="Total 2 8 4" xfId="4466" xr:uid="{10FAAC45-82ED-46B2-AB40-0E444CF8C54D}"/>
    <cellStyle name="Total 2 9" xfId="3090" xr:uid="{16CDDF4B-BB53-4864-AC7C-602C2FBC1409}"/>
    <cellStyle name="Total 2 9 2" xfId="4377" xr:uid="{FE610CC6-2413-4C4B-8C1A-CC281AEAF43B}"/>
    <cellStyle name="Total 3" xfId="214" xr:uid="{DCAE3DBF-65F9-4E85-8D67-9F74EDA744A6}"/>
    <cellStyle name="Total 3 10" xfId="2538" xr:uid="{89D1AFC5-C5DB-45A7-9235-E0BE1D38F56A}"/>
    <cellStyle name="Total 3 11" xfId="3825" xr:uid="{58B82DD6-AFD1-4A87-904C-4B186CE00FE5}"/>
    <cellStyle name="Total 3 2" xfId="1728" xr:uid="{CCC9B3DB-8286-4C93-B9AE-79B14C7A3CC4}"/>
    <cellStyle name="Total 3 2 2" xfId="2277" xr:uid="{0782C099-CD8C-4875-B0B3-058BDFD8ADA9}"/>
    <cellStyle name="Total 3 2 2 2" xfId="3450" xr:uid="{296F7C37-7538-493A-B54F-143C2967426A}"/>
    <cellStyle name="Total 3 2 2 2 2" xfId="4737" xr:uid="{3F49A675-ACD0-4C99-BDBA-803E5738C9D3}"/>
    <cellStyle name="Total 3 2 2 3" xfId="3744" xr:uid="{7357DC09-6087-4E8E-BE39-7BDFF16660D3}"/>
    <cellStyle name="Total 3 2 2 3 2" xfId="5031" xr:uid="{807D2FB8-4B43-44E3-ACC3-93F6EA1DC8E5}"/>
    <cellStyle name="Total 3 2 2 4" xfId="2886" xr:uid="{5DDFDA6B-0FB7-4606-A924-C175E08B1190}"/>
    <cellStyle name="Total 3 2 2 5" xfId="4173" xr:uid="{1D7C7ED1-3D8B-4C92-BC84-BF4E244966A0}"/>
    <cellStyle name="Total 3 2 3" xfId="2131" xr:uid="{16B8A066-FA57-416B-9400-70723F8E50CD}"/>
    <cellStyle name="Total 3 2 3 2" xfId="3598" xr:uid="{ADC0B219-3439-476E-843C-326AED4B42E4}"/>
    <cellStyle name="Total 3 2 3 2 2" xfId="4885" xr:uid="{E23C8F71-4395-41D6-A5F3-8BBB90B3220F}"/>
    <cellStyle name="Total 3 2 3 3" xfId="2740" xr:uid="{B57E1500-9CAE-4F72-8DF3-C50983651AAE}"/>
    <cellStyle name="Total 3 2 3 4" xfId="4027" xr:uid="{E41635F3-15F7-4E5E-95BB-FCCA51559C34}"/>
    <cellStyle name="Total 3 2 4" xfId="2010" xr:uid="{545F5C76-BF70-4457-9F52-215197984435}"/>
    <cellStyle name="Total 3 2 4 2" xfId="3548" xr:uid="{64A213F0-AAFA-49DF-A5C1-57C5F08E87F0}"/>
    <cellStyle name="Total 3 2 4 2 2" xfId="4835" xr:uid="{D462DC1A-BEDB-4EA7-A7DD-981B289FF208}"/>
    <cellStyle name="Total 3 2 4 3" xfId="3266" xr:uid="{C2C9E956-4E1E-4A0E-8193-705D0D5E6458}"/>
    <cellStyle name="Total 3 2 4 4" xfId="4553" xr:uid="{BC1CA72E-5C74-49E5-A5F8-A4C17A6A780B}"/>
    <cellStyle name="Total 3 2 5" xfId="3007" xr:uid="{FF7EB9A1-213A-438C-93CD-B55A2EB81C2C}"/>
    <cellStyle name="Total 3 2 5 2" xfId="4294" xr:uid="{F861E383-D213-432F-98AD-7B4A08BD1959}"/>
    <cellStyle name="Total 3 2 6" xfId="2619" xr:uid="{1CAB3DBB-5297-4F08-BBFA-FB48BCF65810}"/>
    <cellStyle name="Total 3 2 7" xfId="3906" xr:uid="{0899ED97-22F3-4E64-B951-34E804E8301B}"/>
    <cellStyle name="Total 3 3" xfId="1729" xr:uid="{61F577BA-E638-4CA8-85F2-432432697C2F}"/>
    <cellStyle name="Total 3 3 2" xfId="2278" xr:uid="{22CDBE74-CC44-4D6A-9B8E-9D32E6CB4DC7}"/>
    <cellStyle name="Total 3 3 2 2" xfId="3451" xr:uid="{D7DB9CBE-F775-425E-841A-982DB2A81B02}"/>
    <cellStyle name="Total 3 3 2 2 2" xfId="4738" xr:uid="{E83F5731-B2CC-4402-B1CF-E1CAAA6F3CDE}"/>
    <cellStyle name="Total 3 3 2 3" xfId="3745" xr:uid="{548A1BC9-BBDD-44C7-85F5-F21F8FDB0F65}"/>
    <cellStyle name="Total 3 3 2 3 2" xfId="5032" xr:uid="{9669D782-88CF-4F42-95DB-C4171EB3F93B}"/>
    <cellStyle name="Total 3 3 2 4" xfId="2887" xr:uid="{54415299-2B7B-4F59-98B9-142DC8B99D89}"/>
    <cellStyle name="Total 3 3 2 5" xfId="4174" xr:uid="{E8CBBDCF-A667-42E9-B1FE-F8058D2F60BA}"/>
    <cellStyle name="Total 3 3 3" xfId="2116" xr:uid="{40EEB418-A78A-4AD0-8113-081A251A8DF6}"/>
    <cellStyle name="Total 3 3 3 2" xfId="3583" xr:uid="{D006A93F-8079-4663-93C6-FE733F91A767}"/>
    <cellStyle name="Total 3 3 3 2 2" xfId="4870" xr:uid="{96EA6C77-5BCB-4549-8AA7-C28E0F28DCF6}"/>
    <cellStyle name="Total 3 3 3 3" xfId="2725" xr:uid="{B8601005-3F29-49CC-8702-DE340FAA56AD}"/>
    <cellStyle name="Total 3 3 3 4" xfId="4012" xr:uid="{FDDF4DD9-AF8C-4E3E-A8C5-25867E379471}"/>
    <cellStyle name="Total 3 3 4" xfId="2011" xr:uid="{631154CF-E0CC-4922-9A3B-33CA8B7E63E2}"/>
    <cellStyle name="Total 3 3 4 2" xfId="3549" xr:uid="{7D9AA5C6-0802-41BA-9C67-D5FE9B4FADE8}"/>
    <cellStyle name="Total 3 3 4 2 2" xfId="4836" xr:uid="{7ABC0987-6683-4CC4-B63E-FFCB239BE836}"/>
    <cellStyle name="Total 3 3 4 3" xfId="3267" xr:uid="{590A95D1-0C89-462C-8AFC-280722C17570}"/>
    <cellStyle name="Total 3 3 4 4" xfId="4554" xr:uid="{C2545CD5-7112-42F0-AAC8-82E0EBF5BDEF}"/>
    <cellStyle name="Total 3 3 5" xfId="3006" xr:uid="{D150F349-83E4-4AD0-BE58-6697A0BE4459}"/>
    <cellStyle name="Total 3 3 5 2" xfId="4293" xr:uid="{270530A7-E6B9-4883-9A62-E7AE3D5A101D}"/>
    <cellStyle name="Total 3 3 6" xfId="2620" xr:uid="{020CCF55-ABCB-4597-9FE0-5AC4A13806D1}"/>
    <cellStyle name="Total 3 3 7" xfId="3907" xr:uid="{DDCB4E14-1ECD-4C4E-AA6E-3BE754E92985}"/>
    <cellStyle name="Total 3 4" xfId="1730" xr:uid="{0B75CC24-238F-422D-8C82-A416FEC42568}"/>
    <cellStyle name="Total 3 4 2" xfId="2279" xr:uid="{80666AEB-3F77-43F3-BB05-B831E678EF7A}"/>
    <cellStyle name="Total 3 4 2 2" xfId="3452" xr:uid="{BDE24253-39E0-4CD9-920D-4BCB6B3BE3EF}"/>
    <cellStyle name="Total 3 4 2 2 2" xfId="4739" xr:uid="{1C03BAFA-00B7-42B6-B64B-BED821A5A736}"/>
    <cellStyle name="Total 3 4 2 3" xfId="3746" xr:uid="{0564DEB8-596A-4671-8850-829DBE6500A3}"/>
    <cellStyle name="Total 3 4 2 3 2" xfId="5033" xr:uid="{3ECD4DA9-2D69-4531-99A1-72C2992F7F32}"/>
    <cellStyle name="Total 3 4 2 4" xfId="2888" xr:uid="{9C141A1B-70A8-4EDE-8F60-A46DA3FDBC5F}"/>
    <cellStyle name="Total 3 4 2 5" xfId="4175" xr:uid="{DC0C5FB6-727E-4B9B-BBB4-F30120D94C88}"/>
    <cellStyle name="Total 3 4 3" xfId="2130" xr:uid="{D4570D86-4B3C-46AE-9796-C5AB4211AA47}"/>
    <cellStyle name="Total 3 4 3 2" xfId="3597" xr:uid="{D7DF35EC-2E5A-4F3F-95D5-AE20E9863382}"/>
    <cellStyle name="Total 3 4 3 2 2" xfId="4884" xr:uid="{DEDADD1D-6D13-4901-B381-F22E61177A10}"/>
    <cellStyle name="Total 3 4 3 3" xfId="2739" xr:uid="{D2ECD14B-124C-46AA-BE84-344CC36D7BA2}"/>
    <cellStyle name="Total 3 4 3 4" xfId="4026" xr:uid="{6DB25896-0CEA-4FA4-8669-DC3E72E68A7C}"/>
    <cellStyle name="Total 3 4 4" xfId="2012" xr:uid="{014315A3-1401-4059-8013-1A5161234981}"/>
    <cellStyle name="Total 3 4 4 2" xfId="3550" xr:uid="{C7E4ED6F-7D34-4FA4-9E2F-7033C2FB2422}"/>
    <cellStyle name="Total 3 4 4 2 2" xfId="4837" xr:uid="{EE214E2E-D93A-494B-A2FF-A4492AD8BB18}"/>
    <cellStyle name="Total 3 4 4 3" xfId="3268" xr:uid="{F64BEF3D-40F4-423A-A076-673BEBE6E218}"/>
    <cellStyle name="Total 3 4 4 4" xfId="4555" xr:uid="{A0602180-0810-402B-B4FE-56C2D23EDEB9}"/>
    <cellStyle name="Total 3 4 5" xfId="3005" xr:uid="{A1DAD260-6FA3-46F8-8FE8-077AC9735B67}"/>
    <cellStyle name="Total 3 4 5 2" xfId="4292" xr:uid="{9E8A1578-BC23-4BA7-8ADD-F7D6D220458F}"/>
    <cellStyle name="Total 3 4 6" xfId="2621" xr:uid="{FE04FEBD-3287-446B-9D09-1DB08B8D86D1}"/>
    <cellStyle name="Total 3 4 7" xfId="3908" xr:uid="{ED322332-8BBC-42A2-A1AA-907DE647394A}"/>
    <cellStyle name="Total 3 5" xfId="1727" xr:uid="{FD3AF4D2-81B6-4FFD-BF5C-321E67A8BA1D}"/>
    <cellStyle name="Total 3 5 2" xfId="2276" xr:uid="{4D0DAC08-4888-4DC8-B2AC-1EB9E169B412}"/>
    <cellStyle name="Total 3 5 2 2" xfId="3449" xr:uid="{711E611F-D7BE-43D8-8F13-BF59F7B2D5C8}"/>
    <cellStyle name="Total 3 5 2 2 2" xfId="4736" xr:uid="{D78D47B9-C2B8-4DAB-9214-90C81E286022}"/>
    <cellStyle name="Total 3 5 2 3" xfId="3743" xr:uid="{C423C823-0C7D-4F84-924B-BB8E42D9DC9C}"/>
    <cellStyle name="Total 3 5 2 3 2" xfId="5030" xr:uid="{BC7B5B2B-BB06-4C26-8C6C-953DD623F5CD}"/>
    <cellStyle name="Total 3 5 2 4" xfId="2885" xr:uid="{15D71B71-891C-4FDE-A6D9-1D2B2808E49C}"/>
    <cellStyle name="Total 3 5 2 5" xfId="4172" xr:uid="{8DBFAF82-D179-4D06-9DDA-A24556E7BA24}"/>
    <cellStyle name="Total 3 5 3" xfId="2146" xr:uid="{CF5A16B3-94A7-4F22-A23C-92F1275B0F0B}"/>
    <cellStyle name="Total 3 5 3 2" xfId="3613" xr:uid="{4F5A3FF3-FF33-495C-8E40-5AF4FEAF1E92}"/>
    <cellStyle name="Total 3 5 3 2 2" xfId="4900" xr:uid="{65B9CE0B-A329-4F0E-BE5D-0A68E5804031}"/>
    <cellStyle name="Total 3 5 3 3" xfId="2755" xr:uid="{A61E8828-974B-4188-B711-2DA31C8042FA}"/>
    <cellStyle name="Total 3 5 3 4" xfId="4042" xr:uid="{C8400A5E-85B7-4838-8997-C6FE1336BFB5}"/>
    <cellStyle name="Total 3 5 4" xfId="2009" xr:uid="{D15AC75C-F488-4094-AE8D-272571DDF9B7}"/>
    <cellStyle name="Total 3 5 4 2" xfId="3547" xr:uid="{E4138E9F-BB3A-49D2-BE9E-3975C069E5B7}"/>
    <cellStyle name="Total 3 5 4 2 2" xfId="4834" xr:uid="{7CC7E3B3-C350-4869-9908-731263683B26}"/>
    <cellStyle name="Total 3 5 4 3" xfId="3265" xr:uid="{867A3DBC-581A-4CCF-AF2B-8F28930EE6D3}"/>
    <cellStyle name="Total 3 5 4 4" xfId="4552" xr:uid="{D3772CEF-6053-4B02-88DA-2DCF95D1F56D}"/>
    <cellStyle name="Total 3 5 5" xfId="3004" xr:uid="{564E44D3-41DC-487F-B7AB-64C78C04E111}"/>
    <cellStyle name="Total 3 5 5 2" xfId="4291" xr:uid="{00A6B587-3D4F-45B7-95FB-9A7C3AE42D29}"/>
    <cellStyle name="Total 3 5 6" xfId="2618" xr:uid="{19BD26FC-847C-4070-A912-8CD94815BEA8}"/>
    <cellStyle name="Total 3 5 7" xfId="3905" xr:uid="{3CD7D196-821D-4100-81D1-F8792582EEA1}"/>
    <cellStyle name="Total 3 6" xfId="2141" xr:uid="{7B991C2F-B99C-423E-8DF6-F8E5292A0580}"/>
    <cellStyle name="Total 3 6 2" xfId="3386" xr:uid="{B2C0FE56-34A5-43D6-A208-F4121624F3EF}"/>
    <cellStyle name="Total 3 6 2 2" xfId="4673" xr:uid="{6B5058BE-E5B4-4B3E-870C-EA02706C27CF}"/>
    <cellStyle name="Total 3 6 3" xfId="3608" xr:uid="{77BFFB88-0890-4976-851E-DCE5D3C2B5A4}"/>
    <cellStyle name="Total 3 6 3 2" xfId="4895" xr:uid="{3F3D26DB-2E75-452D-B46A-8D5FFEEDDA59}"/>
    <cellStyle name="Total 3 6 4" xfId="2750" xr:uid="{7F9C71D7-00B6-4EF1-B33C-ED39AE10BFD9}"/>
    <cellStyle name="Total 3 6 5" xfId="4037" xr:uid="{9CED6A78-E32B-4020-B719-DEFB4AA80E34}"/>
    <cellStyle name="Total 3 7" xfId="2217" xr:uid="{E9251476-3A1E-4D87-9DDD-8BAAD5B5A812}"/>
    <cellStyle name="Total 3 7 2" xfId="3684" xr:uid="{0A805A52-90EC-4230-A2A4-58618975BF51}"/>
    <cellStyle name="Total 3 7 2 2" xfId="4971" xr:uid="{66309A09-0A48-4216-B606-0B848CD0379E}"/>
    <cellStyle name="Total 3 7 3" xfId="2826" xr:uid="{748E704A-E552-4A6A-B16D-80BA4BB30526}"/>
    <cellStyle name="Total 3 7 4" xfId="4113" xr:uid="{E53EC0F4-45A1-4AD2-B044-2EB8E5D4918F}"/>
    <cellStyle name="Total 3 8" xfId="1928" xr:uid="{CDD2169A-1BA3-49F6-AD0B-A19B3610E9ED}"/>
    <cellStyle name="Total 3 8 2" xfId="2967" xr:uid="{D635658F-1884-408B-A1B2-533DE3268AC6}"/>
    <cellStyle name="Total 3 8 2 2" xfId="4254" xr:uid="{C8E71A1D-8DAD-49BF-A925-4B429BBD90C4}"/>
    <cellStyle name="Total 3 8 3" xfId="3185" xr:uid="{0CAF67C7-EE57-429C-92A0-58A939209516}"/>
    <cellStyle name="Total 3 8 4" xfId="4472" xr:uid="{0FCE4D90-261F-4AF9-9758-342AE1ACE194}"/>
    <cellStyle name="Total 3 9" xfId="3084" xr:uid="{D9214196-0212-4961-85A1-ECAC31E43324}"/>
    <cellStyle name="Total 3 9 2" xfId="4371" xr:uid="{6C727993-511D-41EE-A257-5E5449703BEF}"/>
    <cellStyle name="Total 4" xfId="1731" xr:uid="{A6D8814A-E45A-4CAF-A334-845C3C9CCD54}"/>
    <cellStyle name="Total 4 2" xfId="2280" xr:uid="{6B7E36F3-05B0-4813-B655-F1D280CF79E0}"/>
    <cellStyle name="Total 4 2 2" xfId="3453" xr:uid="{437C0A05-6FE0-462B-997E-7987A70D82AF}"/>
    <cellStyle name="Total 4 2 2 2" xfId="4740" xr:uid="{AD591F97-29C7-4343-BDD7-B3F8AEFDAB5E}"/>
    <cellStyle name="Total 4 2 3" xfId="3747" xr:uid="{F0B8CC88-71AF-478A-B875-41B93DE44547}"/>
    <cellStyle name="Total 4 2 3 2" xfId="5034" xr:uid="{5AF6DE69-54F0-425D-84CA-E49BF0DCD4DF}"/>
    <cellStyle name="Total 4 2 4" xfId="2889" xr:uid="{126487F9-228B-4F82-AA44-065A44E2F2F6}"/>
    <cellStyle name="Total 4 2 5" xfId="4176" xr:uid="{C522C362-26B0-46EB-A603-34ED70BF2B3B}"/>
    <cellStyle name="Total 4 3" xfId="2143" xr:uid="{11C069AF-F014-49DF-88F9-9CF40018A447}"/>
    <cellStyle name="Total 4 3 2" xfId="3610" xr:uid="{5700E90F-4CF2-4FE8-B97C-6633BE4060D3}"/>
    <cellStyle name="Total 4 3 2 2" xfId="4897" xr:uid="{370A2290-82B7-414A-8AA9-BAE2945D61A4}"/>
    <cellStyle name="Total 4 3 3" xfId="2752" xr:uid="{B6C1B87C-C13D-48E2-8FA5-E8EA741560D6}"/>
    <cellStyle name="Total 4 3 4" xfId="4039" xr:uid="{67CCEBE2-1EB2-4B4A-9594-670B6BAA508B}"/>
    <cellStyle name="Total 4 4" xfId="2013" xr:uid="{9E323B69-25E4-46FC-888C-FBB47804DAE2}"/>
    <cellStyle name="Total 4 4 2" xfId="3551" xr:uid="{2227E2D0-8651-4106-8C52-5D50726770FA}"/>
    <cellStyle name="Total 4 4 2 2" xfId="4838" xr:uid="{4F9262B4-AB5D-4AA4-80B0-73543AA26712}"/>
    <cellStyle name="Total 4 4 3" xfId="3269" xr:uid="{E7A220E3-8106-4F9B-8B23-7FCF07DDBE94}"/>
    <cellStyle name="Total 4 4 4" xfId="4556" xr:uid="{61EA63AF-40D1-466D-8A4D-DF05964659DD}"/>
    <cellStyle name="Total 4 5" xfId="2966" xr:uid="{BA8C263A-6621-4749-A4FA-9137A9F44C8A}"/>
    <cellStyle name="Total 4 5 2" xfId="4253" xr:uid="{46B2644C-D39A-4D52-99DB-265BF93EBAC4}"/>
    <cellStyle name="Total 4 6" xfId="2622" xr:uid="{58098D2E-FA86-4DA1-B399-46D846801C57}"/>
    <cellStyle name="Total 4 7" xfId="3909" xr:uid="{B40F88CB-E73E-4F43-9067-46559327A4C0}"/>
    <cellStyle name="Warning Text 2" xfId="167" xr:uid="{9F426729-7EA0-4BD8-B62F-6EDB5A5776DF}"/>
    <cellStyle name="Warning Text 2 2" xfId="168" xr:uid="{4E38B0A6-F67C-4772-8A1B-C19CB1AFBDF2}"/>
    <cellStyle name="Warning Text 2 2 2" xfId="1732" xr:uid="{659F9ECA-9560-4CD5-AEFD-86367BA4D8D2}"/>
    <cellStyle name="Warning Text 2 3" xfId="1733" xr:uid="{9F998297-5BC3-45D3-95C8-CA6F035735B8}"/>
    <cellStyle name="Warning Text 2 4" xfId="1734" xr:uid="{7FAB50B6-99E2-490C-97A6-38B906C99F1D}"/>
    <cellStyle name="Warning Text 2 5" xfId="1735" xr:uid="{1F7D1EF9-17EE-4C5B-B2BD-20BB1CACB077}"/>
    <cellStyle name="Warning Text 3" xfId="215" xr:uid="{654FD709-A30C-42D5-9E65-164C01D37E4F}"/>
    <cellStyle name="Warning Text 3 2" xfId="1737" xr:uid="{696265D8-A89C-414C-AAB3-544D1B362D83}"/>
    <cellStyle name="Warning Text 3 3" xfId="1738" xr:uid="{CEC33D89-89D4-46E0-8CC4-0AC3D9A156F7}"/>
    <cellStyle name="Warning Text 3 4" xfId="1739" xr:uid="{6BFD3A04-0FA8-47D5-A2D6-97B2D97A7B1D}"/>
    <cellStyle name="Warning Text 3 5" xfId="1736" xr:uid="{68C62F93-2AAD-45D4-A0AC-495B57C4F0CF}"/>
    <cellStyle name="Warning Text 4" xfId="1740" xr:uid="{CA69C264-7F5F-463E-BD1A-59E41FBA0C5C}"/>
    <cellStyle name="강조색1" xfId="40" xr:uid="{00000000-0005-0000-0000-00002A000000}"/>
    <cellStyle name="강조색1 2" xfId="1741" xr:uid="{07255796-901C-40D7-9A27-1DFE34456389}"/>
    <cellStyle name="강조색2" xfId="41" xr:uid="{00000000-0005-0000-0000-00002B000000}"/>
    <cellStyle name="강조색3" xfId="42" xr:uid="{00000000-0005-0000-0000-00002C000000}"/>
    <cellStyle name="강조색4" xfId="43" xr:uid="{00000000-0005-0000-0000-00002D000000}"/>
    <cellStyle name="강조색4 2" xfId="1742" xr:uid="{C4BCBF1B-191A-45F6-862A-306BA7627CE2}"/>
    <cellStyle name="강조색5" xfId="44" xr:uid="{00000000-0005-0000-0000-00002E000000}"/>
    <cellStyle name="강조색6" xfId="45" xr:uid="{00000000-0005-0000-0000-00002F000000}"/>
    <cellStyle name="경고문" xfId="46" xr:uid="{00000000-0005-0000-0000-000030000000}"/>
    <cellStyle name="계산" xfId="47" xr:uid="{00000000-0005-0000-0000-000031000000}"/>
    <cellStyle name="계산 2" xfId="1743" xr:uid="{8469B083-EA86-4BFB-BC71-BE0F14328955}"/>
    <cellStyle name="계산 2 2" xfId="2281" xr:uid="{B35FD955-7670-4A56-9A65-127B60B09DDB}"/>
    <cellStyle name="계산 2 2 2" xfId="3454" xr:uid="{5E4DA82F-A415-4154-B0AF-01B09360318F}"/>
    <cellStyle name="계산 2 2 2 2" xfId="4741" xr:uid="{EB61A79D-A8CC-4CAD-B423-85A67140E681}"/>
    <cellStyle name="계산 2 2 3" xfId="3748" xr:uid="{89829EB8-9E47-4BE0-9D2F-1C2DC9AC117E}"/>
    <cellStyle name="계산 2 2 3 2" xfId="5035" xr:uid="{BB80E727-E346-4A1C-B964-4DC42FCC4ED9}"/>
    <cellStyle name="계산 2 2 4" xfId="2890" xr:uid="{A6F763C5-DB36-4D1D-88A4-69DDEB980AFC}"/>
    <cellStyle name="계산 2 2 5" xfId="4177" xr:uid="{6BC874F3-A241-4F1D-AE7A-CD6A08A62118}"/>
    <cellStyle name="계산 2 3" xfId="2288" xr:uid="{997CF5F3-05EE-4B7F-9BDE-10362B119007}"/>
    <cellStyle name="계산 2 3 2" xfId="3755" xr:uid="{E2BD600D-E7A8-4711-B6C8-A3FA06F81006}"/>
    <cellStyle name="계산 2 3 2 2" xfId="5042" xr:uid="{077E1F53-AF32-46D7-AAB3-B5C9F796A967}"/>
    <cellStyle name="계산 2 3 3" xfId="2897" xr:uid="{FEA92101-0684-47C7-A119-BBF01EE5FB08}"/>
    <cellStyle name="계산 2 3 4" xfId="4184" xr:uid="{CCC8F50B-63A6-47E3-B734-81851D1B53DA}"/>
    <cellStyle name="계산 2 4" xfId="2014" xr:uid="{CF682783-6AF3-4F9B-92C0-4D3F9309F1A2}"/>
    <cellStyle name="계산 2 4 2" xfId="3552" xr:uid="{454FA807-1C75-48BE-8225-CCA3DF5EA97C}"/>
    <cellStyle name="계산 2 4 2 2" xfId="4839" xr:uid="{AE4A2701-FD82-4DAF-8723-7E7962EC95EB}"/>
    <cellStyle name="계산 2 4 3" xfId="3270" xr:uid="{02D86B56-B72A-4065-A76B-AA33800F7812}"/>
    <cellStyle name="계산 2 4 4" xfId="4557" xr:uid="{186A65FF-795E-4384-BD67-D1A3D0EE92AC}"/>
    <cellStyle name="계산 2 5" xfId="3003" xr:uid="{97C85227-F753-43CE-A3B7-150152790A6A}"/>
    <cellStyle name="계산 2 5 2" xfId="4290" xr:uid="{108A55D1-A9ED-4103-A754-EA9998F1EE19}"/>
    <cellStyle name="계산 2 6" xfId="2623" xr:uid="{652FB03F-4728-440D-9C38-2C47B879A15F}"/>
    <cellStyle name="계산 2 7" xfId="3910" xr:uid="{33FCFBA6-1594-47D3-8DE6-0EF36D867EA0}"/>
    <cellStyle name="계산 3" xfId="1894" xr:uid="{538652ED-A7EB-4006-BBF1-EEB97D72A473}"/>
    <cellStyle name="계산 3 2" xfId="2310" xr:uid="{5E4BF19B-8077-451A-BCB6-9FC863B2C5E8}"/>
    <cellStyle name="계산 3 2 2" xfId="3474" xr:uid="{643CF842-D485-478F-8187-B6CE24C53699}"/>
    <cellStyle name="계산 3 2 2 2" xfId="4761" xr:uid="{173F08BD-03EF-4DAC-8EBA-776465AB1678}"/>
    <cellStyle name="계산 3 2 3" xfId="3777" xr:uid="{A4C24253-F2E7-45B3-915E-EE2D8C419679}"/>
    <cellStyle name="계산 3 2 3 2" xfId="5064" xr:uid="{7F469A52-F798-4620-92E5-2D0FD962A9D7}"/>
    <cellStyle name="계산 3 2 4" xfId="2919" xr:uid="{684ED89F-BD41-40BA-BA39-E2C455AB5AD4}"/>
    <cellStyle name="계산 3 2 5" xfId="4206" xr:uid="{56BED4C7-59DB-41C9-B3B1-9F1211A61DA1}"/>
    <cellStyle name="계산 3 3" xfId="2134" xr:uid="{14DF77EE-92E0-4790-BC4C-584D64834ED0}"/>
    <cellStyle name="계산 3 3 2" xfId="3601" xr:uid="{F74E3E59-1EA4-43BF-82BF-5CBF2717B295}"/>
    <cellStyle name="계산 3 3 2 2" xfId="4888" xr:uid="{60698912-5F59-4DA6-B084-F62652C4B734}"/>
    <cellStyle name="계산 3 3 3" xfId="2743" xr:uid="{35123F89-BD30-4E28-880F-BAEA97E299EB}"/>
    <cellStyle name="계산 3 3 4" xfId="4030" xr:uid="{93962830-A30C-4D8C-93A1-A25AFB125D3E}"/>
    <cellStyle name="계산 3 4" xfId="2105" xr:uid="{D87D265A-08B5-4089-A15C-7EDB301FA7F8}"/>
    <cellStyle name="계산 3 4 2" xfId="3572" xr:uid="{086AA426-1592-49AF-BBDA-652D36576A39}"/>
    <cellStyle name="계산 3 4 2 2" xfId="4859" xr:uid="{CF879C8C-077D-4C3D-8417-F19FBF82EC5E}"/>
    <cellStyle name="계산 3 4 3" xfId="3361" xr:uid="{72ED13A3-2C8C-4492-B663-2C0BE4F010DB}"/>
    <cellStyle name="계산 3 4 4" xfId="4648" xr:uid="{5E620145-077D-4963-B20D-8EB779A7E811}"/>
    <cellStyle name="계산 3 5" xfId="2990" xr:uid="{146F3DA1-63F3-497F-A2DD-B86687AFEC3F}"/>
    <cellStyle name="계산 3 5 2" xfId="4277" xr:uid="{613CAA93-426B-48FD-BCDA-79AC6424D79C}"/>
    <cellStyle name="계산 3 6" xfId="2714" xr:uid="{CFEB4BC1-718A-4829-85CC-09D8FD6F7B0A}"/>
    <cellStyle name="계산 3 7" xfId="4001" xr:uid="{4097E494-0EBA-41E5-A3E9-569FD5F4057C}"/>
    <cellStyle name="계산 4" xfId="1902" xr:uid="{7DF8981E-71BA-473F-8D73-5088C3DD0AC8}"/>
    <cellStyle name="계산 4 2" xfId="2318" xr:uid="{F13D1FD6-C633-43BE-8956-00BED5B7A4C3}"/>
    <cellStyle name="계산 4 2 2" xfId="3482" xr:uid="{7392ACA6-7972-4953-AB36-430FC53958F8}"/>
    <cellStyle name="계산 4 2 2 2" xfId="4769" xr:uid="{D707BB88-BC7F-4EC8-AC75-92AC616AB9FB}"/>
    <cellStyle name="계산 4 2 3" xfId="3785" xr:uid="{1339A25E-0CD8-4B73-A015-B7596B9D57CC}"/>
    <cellStyle name="계산 4 2 3 2" xfId="5072" xr:uid="{1D772333-68DA-4A24-808B-618BA6C15837}"/>
    <cellStyle name="계산 4 2 4" xfId="2927" xr:uid="{02975479-5867-4F7F-9C02-935C328FD365}"/>
    <cellStyle name="계산 4 2 5" xfId="4214" xr:uid="{E45A1769-65AE-47D6-B13B-DEDD1535945B}"/>
    <cellStyle name="계산 4 3" xfId="2119" xr:uid="{031FBCE7-DFBF-4EBD-B964-510315D3CDE8}"/>
    <cellStyle name="계산 4 3 2" xfId="3586" xr:uid="{F06386C6-CA27-4850-B91A-D8F2EE8AF97F}"/>
    <cellStyle name="계산 4 3 2 2" xfId="4873" xr:uid="{922ACC01-3EBF-48F3-A67D-63852AADC713}"/>
    <cellStyle name="계산 4 3 3" xfId="2728" xr:uid="{57DFAF4F-DF9A-4A3D-93F0-EBB59D193105}"/>
    <cellStyle name="계산 4 3 4" xfId="4015" xr:uid="{E08381F5-68C3-49B6-BB84-06B85CC01FAE}"/>
    <cellStyle name="계산 4 4" xfId="2113" xr:uid="{CCB3C896-D354-4913-B184-0E55F808C38A}"/>
    <cellStyle name="계산 4 4 2" xfId="3580" xr:uid="{97E9C636-967F-4FD6-B0C2-A9CFDDA3903D}"/>
    <cellStyle name="계산 4 4 2 2" xfId="4867" xr:uid="{A2D3CF07-6F59-41FF-9422-CC1663A96593}"/>
    <cellStyle name="계산 4 4 3" xfId="3369" xr:uid="{BF999663-476C-4D31-B7FF-E722D649E391}"/>
    <cellStyle name="계산 4 4 4" xfId="4656" xr:uid="{79A0750F-198F-40EE-94B9-52785F7A9A34}"/>
    <cellStyle name="계산 4 5" xfId="2986" xr:uid="{1F5D1DF5-5436-448B-A167-5668F0C784A4}"/>
    <cellStyle name="계산 4 5 2" xfId="4273" xr:uid="{BF784BD4-AA15-4BAE-BC44-0F87A8E528BF}"/>
    <cellStyle name="계산 4 6" xfId="2722" xr:uid="{5EA7177E-45D2-46F9-8226-A7F6935E516F}"/>
    <cellStyle name="계산 4 7" xfId="4009" xr:uid="{181D0971-C732-41BE-B938-E524FEDBB24F}"/>
    <cellStyle name="계산 5" xfId="1895" xr:uid="{E1672BDD-E0E7-4428-8359-D03839E3A648}"/>
    <cellStyle name="계산 5 2" xfId="2311" xr:uid="{77345E7C-1E44-4675-995C-30E44E7EC108}"/>
    <cellStyle name="계산 5 2 2" xfId="3475" xr:uid="{A527CE30-84D9-4954-BBF9-0BEDB67022C5}"/>
    <cellStyle name="계산 5 2 2 2" xfId="4762" xr:uid="{889FCF93-8CDF-435A-B3E1-FCBEAF8718DF}"/>
    <cellStyle name="계산 5 2 3" xfId="3778" xr:uid="{35C2C318-0B42-44BA-A50C-EA1728397374}"/>
    <cellStyle name="계산 5 2 3 2" xfId="5065" xr:uid="{FC790318-CAA8-4020-A972-A794B231AEFB}"/>
    <cellStyle name="계산 5 2 4" xfId="2920" xr:uid="{BA9D2ACB-BB5F-48EF-BD86-BA20B725D723}"/>
    <cellStyle name="계산 5 2 5" xfId="4207" xr:uid="{550142E6-9F2E-41F4-9258-CF9F2137AC90}"/>
    <cellStyle name="계산 5 3" xfId="2156" xr:uid="{7BECE59E-9C43-4507-BDEF-2E12D8CF6891}"/>
    <cellStyle name="계산 5 3 2" xfId="3623" xr:uid="{5D2D232A-14A2-4496-A719-DD78B6ECA117}"/>
    <cellStyle name="계산 5 3 2 2" xfId="4910" xr:uid="{6B20A12B-04A4-40C2-B959-A3898F83A4FC}"/>
    <cellStyle name="계산 5 3 3" xfId="2765" xr:uid="{A9D04577-991E-4EAD-AA1E-1031221EB796}"/>
    <cellStyle name="계산 5 3 4" xfId="4052" xr:uid="{903CA585-A7E8-42C8-B323-9A8E5025D123}"/>
    <cellStyle name="계산 5 4" xfId="2106" xr:uid="{261D9A9E-3576-4122-AB25-487F5756FC2B}"/>
    <cellStyle name="계산 5 4 2" xfId="3573" xr:uid="{8C31082B-6CAE-497C-9952-9596E348CBA2}"/>
    <cellStyle name="계산 5 4 2 2" xfId="4860" xr:uid="{DD1AED35-045C-42A5-AEA6-F225D43AECB1}"/>
    <cellStyle name="계산 5 4 3" xfId="3362" xr:uid="{DCC68198-E903-424D-91F1-DA213AFA0117}"/>
    <cellStyle name="계산 5 4 4" xfId="4649" xr:uid="{F3EAF6AF-487C-4A91-BB06-B47A689621B0}"/>
    <cellStyle name="계산 5 5" xfId="2989" xr:uid="{6F08FEC7-04AF-4BC2-82B0-36088E1EE900}"/>
    <cellStyle name="계산 5 5 2" xfId="4276" xr:uid="{270838A4-53B6-4661-8FA5-EC5A369715DC}"/>
    <cellStyle name="계산 5 6" xfId="2715" xr:uid="{8CCA31DF-82FB-43F9-843E-90AD8DE16B46}"/>
    <cellStyle name="계산 5 7" xfId="4002" xr:uid="{901ACDA9-4CC0-41F0-8512-FA4BBF6884B3}"/>
    <cellStyle name="나쁨" xfId="48" xr:uid="{00000000-0005-0000-0000-000032000000}"/>
    <cellStyle name="똿뗦먛귟 [0.00]_PRODUCT DETAIL Q1" xfId="49" xr:uid="{00000000-0005-0000-0000-000033000000}"/>
    <cellStyle name="똿뗦먛귟_PRODUCT DETAIL Q1" xfId="50" xr:uid="{00000000-0005-0000-0000-000034000000}"/>
    <cellStyle name="메모" xfId="51" xr:uid="{00000000-0005-0000-0000-000035000000}"/>
    <cellStyle name="메모 2" xfId="1744" xr:uid="{3B6AE360-DFD8-4EE8-9FAE-BCDB26D64528}"/>
    <cellStyle name="메모 2 2" xfId="2282" xr:uid="{47C82142-D5B0-4CCF-8046-26F06409DD15}"/>
    <cellStyle name="메모 2 2 2" xfId="3455" xr:uid="{7358ADB1-B876-40FB-9562-CA3976A303E2}"/>
    <cellStyle name="메모 2 2 2 2" xfId="4742" xr:uid="{8D5BA188-132F-45F1-8351-C4EF71348596}"/>
    <cellStyle name="메모 2 2 3" xfId="3749" xr:uid="{A6BFF777-DC75-4E04-A6A7-8D45864B6866}"/>
    <cellStyle name="메모 2 2 3 2" xfId="5036" xr:uid="{A2C5449A-16F1-4426-8738-5EBB4B82013D}"/>
    <cellStyle name="메모 2 2 4" xfId="2891" xr:uid="{0B3187CD-37CC-49D6-8D12-58ED91F850E0}"/>
    <cellStyle name="메모 2 2 5" xfId="4178" xr:uid="{17A5BA41-7E7F-48BF-A57A-A7D64EFD49CB}"/>
    <cellStyle name="메모 2 3" xfId="2151" xr:uid="{0B98BAAA-3D6F-4B9A-8949-C81318E80E60}"/>
    <cellStyle name="메모 2 3 2" xfId="3618" xr:uid="{76892BA4-7F31-441A-B09C-609587CA3452}"/>
    <cellStyle name="메모 2 3 2 2" xfId="4905" xr:uid="{545DCEDC-9AD8-48D4-B1C9-7A2326217E7E}"/>
    <cellStyle name="메모 2 3 3" xfId="2760" xr:uid="{FDFE1F6C-D4DD-46A3-BECB-1D26B3A3838A}"/>
    <cellStyle name="메모 2 3 4" xfId="4047" xr:uid="{F3B39615-E7D7-4710-B213-353A1597DB7C}"/>
    <cellStyle name="메모 2 4" xfId="2015" xr:uid="{67EA5629-04C1-401B-8A41-A035E3D6BABF}"/>
    <cellStyle name="메모 2 4 2" xfId="3553" xr:uid="{7070A2E6-3A1A-4ECA-B5AE-AB6455DB0938}"/>
    <cellStyle name="메모 2 4 2 2" xfId="4840" xr:uid="{C5B1F113-31B0-4FE3-B162-BD175B1394DB}"/>
    <cellStyle name="메모 2 4 3" xfId="3271" xr:uid="{8CFCF88A-D866-4939-9618-AA5196D80142}"/>
    <cellStyle name="메모 2 4 4" xfId="4558" xr:uid="{E9E613D5-CAA6-4F14-B12D-848777699778}"/>
    <cellStyle name="메모 2 5" xfId="2965" xr:uid="{73B8E581-A156-431D-A557-95C36245BCAD}"/>
    <cellStyle name="메모 2 5 2" xfId="4252" xr:uid="{AC6D4127-38DC-4C35-B85A-B380B1B32778}"/>
    <cellStyle name="메모 2 6" xfId="2624" xr:uid="{A539389C-8E23-4328-9580-BD234F6BE05B}"/>
    <cellStyle name="메모 2 7" xfId="3911" xr:uid="{B70515EB-029C-4DB4-A01C-4940C5E2A61E}"/>
    <cellStyle name="메모 3" xfId="1887" xr:uid="{533B4F8E-F733-47AF-99BA-EF6BB663B172}"/>
    <cellStyle name="메모 3 2" xfId="2304" xr:uid="{AE90EE81-8253-48B4-A21F-82F7E01AD991}"/>
    <cellStyle name="메모 3 2 2" xfId="3468" xr:uid="{BDF8EDB8-EECA-43A5-9DD7-6D7EA9556C5C}"/>
    <cellStyle name="메모 3 2 2 2" xfId="4755" xr:uid="{ECD8197D-919E-472A-8446-B928A2B91284}"/>
    <cellStyle name="메모 3 2 3" xfId="3771" xr:uid="{10C82090-6E08-45AD-99FC-F8A841818962}"/>
    <cellStyle name="메모 3 2 3 2" xfId="5058" xr:uid="{55D78D27-9F2A-4EFF-A8DE-326E8F2C5960}"/>
    <cellStyle name="메모 3 2 4" xfId="2913" xr:uid="{64EDC1AD-40F9-4594-A63D-FB4A93F719C9}"/>
    <cellStyle name="메모 3 2 5" xfId="4200" xr:uid="{24EC845C-E200-44D3-AE67-134EC98B255E}"/>
    <cellStyle name="메모 3 3" xfId="2118" xr:uid="{AD73407C-6F2B-4E73-B21C-E5420098CCAD}"/>
    <cellStyle name="메모 3 3 2" xfId="3585" xr:uid="{DD09FC9B-3BD6-4CA7-97B2-AED18A453DD6}"/>
    <cellStyle name="메모 3 3 2 2" xfId="4872" xr:uid="{5174EF81-1958-43AF-8B43-2009C3845CC6}"/>
    <cellStyle name="메모 3 3 3" xfId="2727" xr:uid="{F6A9EA12-628E-447D-978B-336CE3528C24}"/>
    <cellStyle name="메모 3 3 4" xfId="4014" xr:uid="{59E9B9E1-A986-477B-ADE8-5DF052CAEE53}"/>
    <cellStyle name="메모 3 4" xfId="2099" xr:uid="{D9C6A384-6BE5-4C3B-9C31-460752432D32}"/>
    <cellStyle name="메모 3 4 2" xfId="3566" xr:uid="{05D879A1-71F6-45DA-803C-F2673CB64D79}"/>
    <cellStyle name="메모 3 4 2 2" xfId="4853" xr:uid="{17688578-9903-4E5B-8CA7-F76379483CEF}"/>
    <cellStyle name="메모 3 4 3" xfId="3355" xr:uid="{58A106EA-DABB-488C-BD24-5B984F54DBD6}"/>
    <cellStyle name="메모 3 4 4" xfId="4642" xr:uid="{65B519F2-1212-4DF4-96DC-C752EB7761AC}"/>
    <cellStyle name="메모 3 5" xfId="2995" xr:uid="{474031F2-97C3-482B-9883-43AEE2B169F5}"/>
    <cellStyle name="메모 3 5 2" xfId="4282" xr:uid="{63BE93A8-07BF-4330-A42A-758241B4109F}"/>
    <cellStyle name="메모 3 6" xfId="2708" xr:uid="{B842F50C-39FF-4740-AEC0-CA316546F009}"/>
    <cellStyle name="메모 3 7" xfId="3995" xr:uid="{C38A1D41-3A98-4E18-A0F4-78F855E179AB}"/>
    <cellStyle name="메모 4" xfId="1896" xr:uid="{8277E4F3-B9B7-4FFE-BA56-C95C0B5FAB1A}"/>
    <cellStyle name="메모 4 2" xfId="2312" xr:uid="{DEE65B57-5036-4425-8A1A-3BDD60967C8E}"/>
    <cellStyle name="메모 4 2 2" xfId="3476" xr:uid="{40A64CAF-F7A1-4370-A44F-F3F563FA4AAA}"/>
    <cellStyle name="메모 4 2 2 2" xfId="4763" xr:uid="{10A06524-79D8-43C6-8EEE-27DA992D3795}"/>
    <cellStyle name="메모 4 2 3" xfId="3779" xr:uid="{4CB6B054-57E8-4FC0-9055-F06D8517535C}"/>
    <cellStyle name="메모 4 2 3 2" xfId="5066" xr:uid="{94B6BE0B-EDE0-4F57-9130-D9A5A567B2FB}"/>
    <cellStyle name="메모 4 2 4" xfId="2921" xr:uid="{2119D851-DD51-4313-AAB2-AFDAA038CF28}"/>
    <cellStyle name="메모 4 2 5" xfId="4208" xr:uid="{C13D3343-42E5-4241-85CF-109AE6C2E286}"/>
    <cellStyle name="메모 4 3" xfId="2155" xr:uid="{CBE30E62-9D3E-4DF8-9B95-497E4F4F7469}"/>
    <cellStyle name="메모 4 3 2" xfId="3622" xr:uid="{E696A420-2D27-4060-B4E5-F39D6E71B251}"/>
    <cellStyle name="메모 4 3 2 2" xfId="4909" xr:uid="{3F0233D8-8BBA-4634-90FA-74328742F772}"/>
    <cellStyle name="메모 4 3 3" xfId="2764" xr:uid="{79B35AFC-BE2A-4CF8-8342-3A3A6CB718B7}"/>
    <cellStyle name="메모 4 3 4" xfId="4051" xr:uid="{16683C5B-BAFD-4BA7-ADA0-6143A959852F}"/>
    <cellStyle name="메모 4 4" xfId="2107" xr:uid="{2DB781BF-0F90-46FD-9337-9446D88C3151}"/>
    <cellStyle name="메모 4 4 2" xfId="3574" xr:uid="{DA3BD0ED-45D1-4C62-B36C-999D6BBA539A}"/>
    <cellStyle name="메모 4 4 2 2" xfId="4861" xr:uid="{CC82C77E-EC33-4A65-A90F-674C2FCC8B45}"/>
    <cellStyle name="메모 4 4 3" xfId="3363" xr:uid="{B7815698-51B5-4E37-972E-139AF377D049}"/>
    <cellStyle name="메모 4 4 4" xfId="4650" xr:uid="{2E0E3611-27DA-4F57-BA6D-F6EBB3A31FC8}"/>
    <cellStyle name="메모 4 5" xfId="2988" xr:uid="{883CE1B1-CA37-4C0A-B6F2-5A7246FE8E66}"/>
    <cellStyle name="메모 4 5 2" xfId="4275" xr:uid="{F389902C-FC3C-4995-A7AC-AAF29CCB1FA9}"/>
    <cellStyle name="메모 4 6" xfId="2716" xr:uid="{ADC4AFA5-C24C-41C0-B805-3DC35A01C47C}"/>
    <cellStyle name="메모 4 7" xfId="4003" xr:uid="{3B05AD6E-8798-437D-8844-D895A5BC4674}"/>
    <cellStyle name="메모 5" xfId="1890" xr:uid="{9A5DFB68-1DDF-4989-86EB-72EA67232D6B}"/>
    <cellStyle name="메모 5 2" xfId="2306" xr:uid="{4148AB84-A74E-4901-8525-B28654913BAD}"/>
    <cellStyle name="메모 5 2 2" xfId="3470" xr:uid="{FFDD120F-E644-4E36-9689-ADD0E71CC671}"/>
    <cellStyle name="메모 5 2 2 2" xfId="4757" xr:uid="{B1C663FA-7F54-4C3F-92A5-65ABB79DA3AA}"/>
    <cellStyle name="메모 5 2 3" xfId="3773" xr:uid="{5309C672-9C4D-4F57-BB0E-F24C7586C524}"/>
    <cellStyle name="메모 5 2 3 2" xfId="5060" xr:uid="{87E54AF4-BE07-4EFE-9F63-227B817D4272}"/>
    <cellStyle name="메모 5 2 4" xfId="2915" xr:uid="{D5D41D31-93FE-41B0-8E7E-10B8089D4514}"/>
    <cellStyle name="메모 5 2 5" xfId="4202" xr:uid="{9603CAD0-14C8-4547-BAE4-52761E0F890A}"/>
    <cellStyle name="메모 5 3" xfId="2157" xr:uid="{6DF66C8C-738D-4092-9C5B-61A5BF716347}"/>
    <cellStyle name="메모 5 3 2" xfId="3624" xr:uid="{682B41DF-5658-41BD-BFF5-FCF723917D89}"/>
    <cellStyle name="메모 5 3 2 2" xfId="4911" xr:uid="{B869BB72-19DC-4DA3-B06A-794A65F99ED2}"/>
    <cellStyle name="메모 5 3 3" xfId="2766" xr:uid="{3CB45501-3189-44F3-8152-3AEFEF062288}"/>
    <cellStyle name="메모 5 3 4" xfId="4053" xr:uid="{89DFB4C9-0F6C-4AE8-AB93-547183E95BB9}"/>
    <cellStyle name="메모 5 4" xfId="2101" xr:uid="{D9EBC174-3EC6-4899-B6D2-367E724B4208}"/>
    <cellStyle name="메모 5 4 2" xfId="3568" xr:uid="{8241C350-D55A-4A40-90DF-564415C3C518}"/>
    <cellStyle name="메모 5 4 2 2" xfId="4855" xr:uid="{E59F0485-AD3F-4EB0-ADB7-02DB7A1F0608}"/>
    <cellStyle name="메모 5 4 3" xfId="3357" xr:uid="{41D23589-A2D0-4B0A-B88D-1641C5876FC0}"/>
    <cellStyle name="메모 5 4 4" xfId="4644" xr:uid="{3ABD2AA1-38C3-46A0-A348-0C932A54DC79}"/>
    <cellStyle name="메모 5 5" xfId="2994" xr:uid="{72295414-BBD8-4ECE-B46C-CA2C89248EE9}"/>
    <cellStyle name="메모 5 5 2" xfId="4281" xr:uid="{6BAB6CD9-04D0-42F5-8A44-70E8347D341A}"/>
    <cellStyle name="메모 5 6" xfId="2710" xr:uid="{8E6D838F-D104-4D6D-8101-16E8F11FC88D}"/>
    <cellStyle name="메모 5 7" xfId="3997" xr:uid="{B3B84A1F-AB7E-4905-8747-DF9D150FBBA8}"/>
    <cellStyle name="메모 6" xfId="1903" xr:uid="{9915FFD6-9511-4BE6-9E69-968C8090C50A}"/>
    <cellStyle name="메모 6 2" xfId="2319" xr:uid="{0CFA2E32-B031-433D-AE79-D0F82DB69A16}"/>
    <cellStyle name="메모 6 2 2" xfId="3483" xr:uid="{574EC886-8447-4DFC-95CD-8E062092E59B}"/>
    <cellStyle name="메모 6 2 2 2" xfId="4770" xr:uid="{19A96D66-DC60-4B0E-AF8B-6A62643368FF}"/>
    <cellStyle name="메모 6 2 3" xfId="3786" xr:uid="{5DEDCD87-A53B-4980-B74A-4A61CFDAAE79}"/>
    <cellStyle name="메모 6 2 3 2" xfId="5073" xr:uid="{643783A3-196D-4265-A118-9D347A9CD9B9}"/>
    <cellStyle name="메모 6 2 4" xfId="2928" xr:uid="{9BBCB644-3723-4C03-A844-00A36C43C5F1}"/>
    <cellStyle name="메모 6 2 5" xfId="4215" xr:uid="{5BE3CC80-6C7E-4319-9980-101221FEA917}"/>
    <cellStyle name="메모 6 3" xfId="2152" xr:uid="{3ACBF9D6-740E-4034-A777-A08187019B22}"/>
    <cellStyle name="메모 6 3 2" xfId="3619" xr:uid="{39012443-9952-4BB5-BF91-4D7B425F770E}"/>
    <cellStyle name="메모 6 3 2 2" xfId="4906" xr:uid="{BAF8132B-0C4E-4058-AB9C-45D59BF02C9D}"/>
    <cellStyle name="메모 6 3 3" xfId="2761" xr:uid="{9E954B66-55F3-473C-9C7A-D5E85F56362D}"/>
    <cellStyle name="메모 6 3 4" xfId="4048" xr:uid="{18F66518-1D1D-4118-BD59-5C4D0FF27B07}"/>
    <cellStyle name="메모 6 4" xfId="2114" xr:uid="{7C069DD8-D320-45DD-9296-8568857F77DF}"/>
    <cellStyle name="메모 6 4 2" xfId="3581" xr:uid="{43EB1427-FEA5-4B3E-B84B-DB752020235F}"/>
    <cellStyle name="메모 6 4 2 2" xfId="4868" xr:uid="{DD06A9BE-24D9-4D6E-A9CB-74669F3A17B2}"/>
    <cellStyle name="메모 6 4 3" xfId="3370" xr:uid="{98C4870E-0283-484D-9558-96A5BA7B8242}"/>
    <cellStyle name="메모 6 4 4" xfId="4657" xr:uid="{D46B5123-97B5-47A6-A695-E8777443B8BB}"/>
    <cellStyle name="메모 6 5" xfId="2985" xr:uid="{9A7823B6-5809-4E19-B057-3D4F494C9768}"/>
    <cellStyle name="메모 6 5 2" xfId="4272" xr:uid="{D026E164-36D0-419F-A3B9-BF0CB04DFCD7}"/>
    <cellStyle name="메모 6 6" xfId="2723" xr:uid="{7F3B5769-6984-43D3-B9B3-77399D33AB83}"/>
    <cellStyle name="메모 6 7" xfId="4010" xr:uid="{87B93849-E5F0-4663-9478-24EBB3954D5E}"/>
    <cellStyle name="믅됞 [0.00]_PRODUCT DETAIL Q1" xfId="52" xr:uid="{00000000-0005-0000-0000-000036000000}"/>
    <cellStyle name="믅됞_PRODUCT DETAIL Q1" xfId="53" xr:uid="{00000000-0005-0000-0000-000037000000}"/>
    <cellStyle name="백분율 2" xfId="54" xr:uid="{00000000-0005-0000-0000-000038000000}"/>
    <cellStyle name="백분율 3" xfId="55" xr:uid="{00000000-0005-0000-0000-000039000000}"/>
    <cellStyle name="백분율_95" xfId="1745" xr:uid="{A6D07CFB-EEC6-45A5-9D32-E74F537DE511}"/>
    <cellStyle name="보통" xfId="56" xr:uid="{00000000-0005-0000-0000-00003A000000}"/>
    <cellStyle name="뷭?_BOOKSHIP" xfId="57" xr:uid="{00000000-0005-0000-0000-00003B000000}"/>
    <cellStyle name="설명 텍스트" xfId="58" xr:uid="{00000000-0005-0000-0000-00003C000000}"/>
    <cellStyle name="셀 확인" xfId="59" xr:uid="{00000000-0005-0000-0000-00003D000000}"/>
    <cellStyle name="쉼표 [0] 2" xfId="60" xr:uid="{00000000-0005-0000-0000-00003E000000}"/>
    <cellStyle name="쉼표 [0] 2 2" xfId="1746" xr:uid="{1674EACA-49A2-4AF1-A5EA-2F3C2F6D143A}"/>
    <cellStyle name="쉼표 [0] 3" xfId="61" xr:uid="{00000000-0005-0000-0000-00003F000000}"/>
    <cellStyle name="쉼표 [0] 4" xfId="62" xr:uid="{00000000-0005-0000-0000-000040000000}"/>
    <cellStyle name="쉼표 [0] 5" xfId="63" xr:uid="{00000000-0005-0000-0000-000041000000}"/>
    <cellStyle name="쉼표 [0] 6" xfId="64" xr:uid="{00000000-0005-0000-0000-000042000000}"/>
    <cellStyle name="쉼표 2" xfId="65" xr:uid="{00000000-0005-0000-0000-000043000000}"/>
    <cellStyle name="쉼표 3" xfId="66" xr:uid="{00000000-0005-0000-0000-000044000000}"/>
    <cellStyle name="쉼표 4" xfId="67" xr:uid="{00000000-0005-0000-0000-000045000000}"/>
    <cellStyle name="쉼표 5" xfId="68" xr:uid="{00000000-0005-0000-0000-000046000000}"/>
    <cellStyle name="쉼표 6" xfId="69" xr:uid="{00000000-0005-0000-0000-000047000000}"/>
    <cellStyle name="스타일 1" xfId="70" xr:uid="{00000000-0005-0000-0000-000048000000}"/>
    <cellStyle name="연결된 셀" xfId="71" xr:uid="{00000000-0005-0000-0000-000049000000}"/>
    <cellStyle name="요약" xfId="72" xr:uid="{00000000-0005-0000-0000-00004A000000}"/>
    <cellStyle name="요약 2" xfId="1747" xr:uid="{F04A1718-04AB-4BE8-ADFF-257C8F294D21}"/>
    <cellStyle name="요약 2 2" xfId="2284" xr:uid="{713A2028-F6D4-485C-8660-C2DE1CEC848D}"/>
    <cellStyle name="요약 2 2 2" xfId="3456" xr:uid="{44652BB9-A7AE-4ACF-B3C2-FE52C071817D}"/>
    <cellStyle name="요약 2 2 2 2" xfId="4743" xr:uid="{D467B740-37E0-41D6-A923-8318CB7D4D78}"/>
    <cellStyle name="요약 2 2 3" xfId="3751" xr:uid="{DB8DEBCA-E899-492A-8FEF-2AB576077B7E}"/>
    <cellStyle name="요약 2 2 3 2" xfId="5038" xr:uid="{94C323FA-3EEB-4645-906D-2AEB6B104390}"/>
    <cellStyle name="요약 2 2 4" xfId="2893" xr:uid="{45066C8B-8916-47C1-824C-4841E06CA2D8}"/>
    <cellStyle name="요약 2 2 5" xfId="4180" xr:uid="{365940F8-E3DE-41E5-8B3F-191D6737DF3A}"/>
    <cellStyle name="요약 2 3" xfId="2163" xr:uid="{FA8DB5B2-B245-4400-8257-A81409AF52E8}"/>
    <cellStyle name="요약 2 3 2" xfId="3630" xr:uid="{7C9C4684-5340-4458-8783-6EE0325FEE7A}"/>
    <cellStyle name="요약 2 3 2 2" xfId="4917" xr:uid="{90E77EDE-2B7C-412C-8886-4F014C913E00}"/>
    <cellStyle name="요약 2 3 3" xfId="2772" xr:uid="{3787F6B3-FE5D-498B-BA71-F94721DEB993}"/>
    <cellStyle name="요약 2 3 4" xfId="4059" xr:uid="{9E6E7FBB-E710-427B-8B7A-8FF40DC2D2CE}"/>
    <cellStyle name="요약 2 4" xfId="2016" xr:uid="{23E67D9F-15E4-4F38-B10C-287797CD0A77}"/>
    <cellStyle name="요약 2 4 2" xfId="3554" xr:uid="{8E128718-F3B3-42B5-BF26-142501491096}"/>
    <cellStyle name="요약 2 4 2 2" xfId="4841" xr:uid="{FE069EF8-DF19-4291-A933-C5A4415266A6}"/>
    <cellStyle name="요약 2 4 3" xfId="3272" xr:uid="{51E0941F-1607-480A-8139-BCAACB15887B}"/>
    <cellStyle name="요약 2 4 4" xfId="4559" xr:uid="{5EB220D6-EA50-4380-B998-37974010B967}"/>
    <cellStyle name="요약 2 5" xfId="3002" xr:uid="{6E7A1845-B386-4759-ADF0-98C2007BC8D8}"/>
    <cellStyle name="요약 2 5 2" xfId="4289" xr:uid="{6AD4335A-7B7B-4147-A9F8-56A002569196}"/>
    <cellStyle name="요약 2 6" xfId="2625" xr:uid="{F81FC5AA-3C4F-4531-97F1-C746D3999141}"/>
    <cellStyle name="요약 2 7" xfId="3912" xr:uid="{03CCA77F-0D64-49FE-B46D-992C6354EBC5}"/>
    <cellStyle name="요약 3" xfId="1888" xr:uid="{C9F20BEA-E601-4C27-B365-930483447FB5}"/>
    <cellStyle name="요약 3 2" xfId="2305" xr:uid="{8F5C66CB-9B36-4F7F-8CC2-9A100C95BBB3}"/>
    <cellStyle name="요약 3 2 2" xfId="3469" xr:uid="{F6760C58-ACCC-4B01-9A9B-6AF25301D5DB}"/>
    <cellStyle name="요약 3 2 2 2" xfId="4756" xr:uid="{3102EFD4-D6D2-4DAB-ADF6-0548EA72E3AD}"/>
    <cellStyle name="요약 3 2 3" xfId="3772" xr:uid="{6F5316AB-4040-4CD4-8C13-4477FFBBC42B}"/>
    <cellStyle name="요약 3 2 3 2" xfId="5059" xr:uid="{35BDE413-9E80-445B-B334-275E45A32B0C}"/>
    <cellStyle name="요약 3 2 4" xfId="2914" xr:uid="{CD292977-B23B-4295-BA1D-4D6B61440575}"/>
    <cellStyle name="요약 3 2 5" xfId="4201" xr:uid="{6FD2B6F7-C9D2-49D9-AA3E-675812D5EAFA}"/>
    <cellStyle name="요약 3 3" xfId="2160" xr:uid="{4248F478-CA78-469A-B3C4-1284C4C1A70E}"/>
    <cellStyle name="요약 3 3 2" xfId="3627" xr:uid="{127CFDFC-0142-4B0B-A194-546050EE9FF5}"/>
    <cellStyle name="요약 3 3 2 2" xfId="4914" xr:uid="{6815EC78-DBA9-4718-861B-3BF692A1FED2}"/>
    <cellStyle name="요약 3 3 3" xfId="2769" xr:uid="{6982A3BB-E92D-4701-AB26-0995EFBD1542}"/>
    <cellStyle name="요약 3 3 4" xfId="4056" xr:uid="{828491E1-EBB6-4C1D-9A85-C1812F99FC00}"/>
    <cellStyle name="요약 3 4" xfId="2100" xr:uid="{0750A4CD-8397-4397-97DF-90F202F82B6D}"/>
    <cellStyle name="요약 3 4 2" xfId="3567" xr:uid="{86AC39F7-E8CA-4382-ACB7-2D63BD5DE4FF}"/>
    <cellStyle name="요약 3 4 2 2" xfId="4854" xr:uid="{EAFC975F-970E-46AC-96C0-5EDC1756612E}"/>
    <cellStyle name="요약 3 4 3" xfId="3356" xr:uid="{E8FE2C4E-13A8-45A6-A846-3DA96BE44618}"/>
    <cellStyle name="요약 3 4 4" xfId="4643" xr:uid="{BF0534DF-4B29-4523-9329-8F8D9349A4F9}"/>
    <cellStyle name="요약 3 5" xfId="2992" xr:uid="{7A2E112D-A833-47F7-B2EF-94A29F79DEB7}"/>
    <cellStyle name="요약 3 5 2" xfId="4279" xr:uid="{EC0C8D54-2ECF-4099-BEAB-ADB693133E14}"/>
    <cellStyle name="요약 3 6" xfId="2709" xr:uid="{C36D3679-D46B-439D-98F5-5F38FC8ECCCC}"/>
    <cellStyle name="요약 3 7" xfId="3996" xr:uid="{D7020867-52B2-43A9-AD4E-DDB31C9CF06F}"/>
    <cellStyle name="요약 4" xfId="1898" xr:uid="{6675B697-192F-4CA9-8585-B4F83EE94230}"/>
    <cellStyle name="요약 4 2" xfId="2314" xr:uid="{3A1B2763-7A08-4D9D-9B56-7C38A8D5D010}"/>
    <cellStyle name="요약 4 2 2" xfId="3478" xr:uid="{E05D97DB-A594-4344-B9C5-EB472A9A6EF1}"/>
    <cellStyle name="요약 4 2 2 2" xfId="4765" xr:uid="{830CCF2E-8B17-4A81-B9E5-44C66C787EA9}"/>
    <cellStyle name="요약 4 2 3" xfId="3781" xr:uid="{1978E26C-3D84-4748-890C-2D10CDD97AE1}"/>
    <cellStyle name="요약 4 2 3 2" xfId="5068" xr:uid="{0B760D20-3CE2-4504-9CD9-8ECF285C8047}"/>
    <cellStyle name="요약 4 2 4" xfId="2923" xr:uid="{49D441AE-DD49-4B17-9682-991A40354A27}"/>
    <cellStyle name="요약 4 2 5" xfId="4210" xr:uid="{BFAD4A47-0C7D-40A4-B619-015D065A27DE}"/>
    <cellStyle name="요약 4 3" xfId="2117" xr:uid="{D20039F6-03ED-4B40-A928-953BFF42F593}"/>
    <cellStyle name="요약 4 3 2" xfId="3584" xr:uid="{D5300D42-E9F0-4A7F-9545-999D9962196E}"/>
    <cellStyle name="요약 4 3 2 2" xfId="4871" xr:uid="{F74C64FD-CFBF-49C6-B701-2312DE3347D4}"/>
    <cellStyle name="요약 4 3 3" xfId="2726" xr:uid="{D9C336F3-535D-4B79-A21A-36CE2B0FAE4C}"/>
    <cellStyle name="요약 4 3 4" xfId="4013" xr:uid="{74E34475-173B-4AD0-AA54-310086E8CA1E}"/>
    <cellStyle name="요약 4 4" xfId="2109" xr:uid="{F95E2F05-D879-4E84-AE71-C6A1C70585E2}"/>
    <cellStyle name="요약 4 4 2" xfId="3576" xr:uid="{C74AEB4A-760B-4A53-8965-A1EC2C45231D}"/>
    <cellStyle name="요약 4 4 2 2" xfId="4863" xr:uid="{A015F6E4-83D8-4532-AED1-C9189C8DB3F9}"/>
    <cellStyle name="요약 4 4 3" xfId="3365" xr:uid="{A30424B3-FF83-43D9-BD6E-226C340FEAE1}"/>
    <cellStyle name="요약 4 4 4" xfId="4652" xr:uid="{7487C982-490D-45AE-BCF6-49B1816A108D}"/>
    <cellStyle name="요약 4 5" xfId="2951" xr:uid="{D91652BE-4534-485A-AED8-AE23B901187D}"/>
    <cellStyle name="요약 4 5 2" xfId="4238" xr:uid="{C01F2E89-9FD5-4FF7-A100-9B0927E21566}"/>
    <cellStyle name="요약 4 6" xfId="2718" xr:uid="{D6121636-1814-42A1-A1C5-3451619C4DAA}"/>
    <cellStyle name="요약 4 7" xfId="4005" xr:uid="{6EBEFE6E-F2D5-46FA-823C-6CEA25967759}"/>
    <cellStyle name="요약 5" xfId="1893" xr:uid="{16DED0A3-186B-444F-944B-7A71C639F2D7}"/>
    <cellStyle name="요약 5 2" xfId="2309" xr:uid="{E50CC386-6536-4AC8-8800-16B6D3DD5AAA}"/>
    <cellStyle name="요약 5 2 2" xfId="3473" xr:uid="{5E15D218-0E63-4E25-8F59-E5530DC9F77A}"/>
    <cellStyle name="요약 5 2 2 2" xfId="4760" xr:uid="{AF4ADACA-8D45-4AF6-957A-AC8772688357}"/>
    <cellStyle name="요약 5 2 3" xfId="3776" xr:uid="{45743A37-8C18-4591-AE64-66D03A696D6E}"/>
    <cellStyle name="요약 5 2 3 2" xfId="5063" xr:uid="{28651C1B-2529-4790-B2E3-EAB33B26D39D}"/>
    <cellStyle name="요약 5 2 4" xfId="2918" xr:uid="{3EF21581-98C4-4B9A-A3FE-AA2EA1B711F9}"/>
    <cellStyle name="요약 5 2 5" xfId="4205" xr:uid="{3C47277E-3E67-4007-9884-14DCEEC69724}"/>
    <cellStyle name="요약 5 3" xfId="2150" xr:uid="{4FD62ECD-EBAB-42AF-9D98-393CE784364B}"/>
    <cellStyle name="요약 5 3 2" xfId="3617" xr:uid="{BC611DD6-4690-482F-8D6D-9E453823765A}"/>
    <cellStyle name="요약 5 3 2 2" xfId="4904" xr:uid="{A03EC18C-D9D7-4CDC-8A51-005090A2F938}"/>
    <cellStyle name="요약 5 3 3" xfId="2759" xr:uid="{D6F1A041-FF8F-4C13-8426-EDF4C90786FE}"/>
    <cellStyle name="요약 5 3 4" xfId="4046" xr:uid="{6FD28562-0472-4547-BFBE-CD82A764CE33}"/>
    <cellStyle name="요약 5 4" xfId="2104" xr:uid="{F219AB2E-F90A-4F62-82A4-90C28C1CD6A9}"/>
    <cellStyle name="요약 5 4 2" xfId="3571" xr:uid="{E34A7866-A061-4D26-93DD-E646BFEDA36C}"/>
    <cellStyle name="요약 5 4 2 2" xfId="4858" xr:uid="{957D84BA-9604-4945-93C7-D7A6A5582980}"/>
    <cellStyle name="요약 5 4 3" xfId="3360" xr:uid="{7468C7EF-9B7F-4397-BCC1-5A0BAE6DA476}"/>
    <cellStyle name="요약 5 4 4" xfId="4647" xr:uid="{A5A64B65-1420-4AE1-9392-FBDA18E93830}"/>
    <cellStyle name="요약 5 5" xfId="2991" xr:uid="{F30D98BA-8ADA-4C77-850A-D22379AC4FAD}"/>
    <cellStyle name="요약 5 5 2" xfId="4278" xr:uid="{5591C90B-6F4D-48A8-AB19-1495F230F9A3}"/>
    <cellStyle name="요약 5 6" xfId="2713" xr:uid="{ED0073B0-43A0-4CD8-8CB0-3A8B1D4F35D9}"/>
    <cellStyle name="요약 5 7" xfId="4000" xr:uid="{3BF9E713-EAEB-4B56-BBFF-EED993594106}"/>
    <cellStyle name="요약 6" xfId="1897" xr:uid="{B73FC401-9ED1-42BD-97DD-42A99CAA6DE7}"/>
    <cellStyle name="요약 6 2" xfId="2313" xr:uid="{6A818100-1B68-436F-8158-037659155DD6}"/>
    <cellStyle name="요약 6 2 2" xfId="3477" xr:uid="{71A1A074-5430-49A1-AB0E-79ED6F38008A}"/>
    <cellStyle name="요약 6 2 2 2" xfId="4764" xr:uid="{A8AB5FEA-B86C-44C4-9659-A116C101A015}"/>
    <cellStyle name="요약 6 2 3" xfId="3780" xr:uid="{9F25230F-E6CA-4E91-B078-ABC34C712793}"/>
    <cellStyle name="요약 6 2 3 2" xfId="5067" xr:uid="{B4A6333E-7A88-4C36-8A07-BD83603064B7}"/>
    <cellStyle name="요약 6 2 4" xfId="2922" xr:uid="{F72A289D-8447-4E1D-9190-9C8E9FF1ABC8}"/>
    <cellStyle name="요약 6 2 5" xfId="4209" xr:uid="{AB97B382-5408-4B41-A77F-2BCEDFA7421B}"/>
    <cellStyle name="요약 6 3" xfId="2154" xr:uid="{CC422BD9-4B3C-401A-99D4-B073A076C1AA}"/>
    <cellStyle name="요약 6 3 2" xfId="3621" xr:uid="{8C18B28F-3D51-46A7-8AF6-2E60B4EC9FCF}"/>
    <cellStyle name="요약 6 3 2 2" xfId="4908" xr:uid="{C58342CA-CB74-4F71-9A0E-E756B1F5F0B2}"/>
    <cellStyle name="요약 6 3 3" xfId="2763" xr:uid="{1317315A-D9D2-4E2A-9D70-A2C5CDA32F4A}"/>
    <cellStyle name="요약 6 3 4" xfId="4050" xr:uid="{A818093F-08A6-46D7-93F4-42431615A33C}"/>
    <cellStyle name="요약 6 4" xfId="2108" xr:uid="{A2D24246-D2C0-4A13-BCE0-A84B70D268AA}"/>
    <cellStyle name="요약 6 4 2" xfId="3575" xr:uid="{F91985B9-3225-4D5F-9321-5909F8476C95}"/>
    <cellStyle name="요약 6 4 2 2" xfId="4862" xr:uid="{754AA8DF-06C3-41B4-BF2C-E86A55B33746}"/>
    <cellStyle name="요약 6 4 3" xfId="3364" xr:uid="{06C32F6E-E22F-44D9-8507-4810E11C4896}"/>
    <cellStyle name="요약 6 4 4" xfId="4651" xr:uid="{94B156EA-D01D-4E44-8FE1-A821E41DB85F}"/>
    <cellStyle name="요약 6 5" xfId="2952" xr:uid="{FC2ED6BB-4341-4D11-A3FB-831A588CF9B5}"/>
    <cellStyle name="요약 6 5 2" xfId="4239" xr:uid="{3CC93C17-275D-458B-B62F-CD5E299F5927}"/>
    <cellStyle name="요약 6 6" xfId="2717" xr:uid="{B46EA6C3-64EC-4C35-BFA8-34EBDC4B6D23}"/>
    <cellStyle name="요약 6 7" xfId="4004" xr:uid="{4F3D37B6-C5ED-4E16-8B4B-E38E675EE909}"/>
    <cellStyle name="입력" xfId="73" xr:uid="{00000000-0005-0000-0000-00004B000000}"/>
    <cellStyle name="입력 2" xfId="1748" xr:uid="{4C5CE359-C4D9-4BDF-B11A-B0DFD57815CD}"/>
    <cellStyle name="입력 2 2" xfId="2285" xr:uid="{6A413F53-6540-4EF9-9FA8-5711652A0584}"/>
    <cellStyle name="입력 2 2 2" xfId="3457" xr:uid="{706F00FA-EBDB-47CB-B48B-3A2311E1B4D3}"/>
    <cellStyle name="입력 2 2 2 2" xfId="4744" xr:uid="{1F067B49-0B54-44A5-8EB4-14C91DF0819D}"/>
    <cellStyle name="입력 2 2 3" xfId="3752" xr:uid="{A01FCACD-C754-4DB6-B828-DE0413C95DAB}"/>
    <cellStyle name="입력 2 2 3 2" xfId="5039" xr:uid="{8D8BFB74-0F92-4C97-B966-F5B5BD66869A}"/>
    <cellStyle name="입력 2 2 4" xfId="2894" xr:uid="{14B912E6-8BFB-47C3-9046-C69410452D80}"/>
    <cellStyle name="입력 2 2 5" xfId="4181" xr:uid="{0044ACB0-EA5E-44EF-8A4B-47F1F51809EA}"/>
    <cellStyle name="입력 2 3" xfId="2326" xr:uid="{BD19D964-C4E1-4381-8B3C-854CAF9378A1}"/>
    <cellStyle name="입력 2 3 2" xfId="3793" xr:uid="{D9E405E7-0F53-4E28-80A6-E22DD0E19597}"/>
    <cellStyle name="입력 2 3 2 2" xfId="5080" xr:uid="{299743C3-9732-4243-9DC6-B6C0963FE4E4}"/>
    <cellStyle name="입력 2 3 3" xfId="2935" xr:uid="{180F24E9-FF0B-4D0D-82B5-001A25CFA3E4}"/>
    <cellStyle name="입력 2 3 4" xfId="4222" xr:uid="{138FE825-4123-4836-8D5D-ECDAA72DFFA0}"/>
    <cellStyle name="입력 2 4" xfId="2017" xr:uid="{7313580D-6BB7-4FF9-9ABD-25E6448D1C32}"/>
    <cellStyle name="입력 2 4 2" xfId="3555" xr:uid="{EB2DADE3-5506-4911-AEBE-1FA67AE6B69E}"/>
    <cellStyle name="입력 2 4 2 2" xfId="4842" xr:uid="{B7D02E04-8D8B-484B-902B-F67C509DAF24}"/>
    <cellStyle name="입력 2 4 3" xfId="3273" xr:uid="{544102ED-D59E-4D7F-B952-3B83A63E6EFB}"/>
    <cellStyle name="입력 2 4 4" xfId="4560" xr:uid="{7B43DF62-5F2F-48FE-AD5B-8E211B5E616A}"/>
    <cellStyle name="입력 2 5" xfId="3001" xr:uid="{C127E31F-581D-4A5F-B360-A4EE1793421A}"/>
    <cellStyle name="입력 2 5 2" xfId="4288" xr:uid="{CC94F1F6-C85F-466F-AE78-DB154E25F41D}"/>
    <cellStyle name="입력 2 6" xfId="2626" xr:uid="{D8363590-04D0-48C9-AC79-11998707397A}"/>
    <cellStyle name="입력 2 7" xfId="3913" xr:uid="{70BF483D-324B-48A7-AE69-4448FE1D221D}"/>
    <cellStyle name="입력 3" xfId="1899" xr:uid="{1F79936E-E8F9-4135-80CA-765663E0C80A}"/>
    <cellStyle name="입력 3 2" xfId="2315" xr:uid="{A86D79A6-B2BB-46E9-AA9A-A8B4CFBE6652}"/>
    <cellStyle name="입력 3 2 2" xfId="3479" xr:uid="{CC1D8DED-ED46-4097-8E46-8FB95A028F9F}"/>
    <cellStyle name="입력 3 2 2 2" xfId="4766" xr:uid="{A82D441A-31ED-4E90-8DE4-A9ECDC5783C4}"/>
    <cellStyle name="입력 3 2 3" xfId="3782" xr:uid="{951A0BA4-1D0D-43ED-85FF-84B2A0C3FFED}"/>
    <cellStyle name="입력 3 2 3 2" xfId="5069" xr:uid="{896D6217-AF18-40B3-A29E-1A5804564A0B}"/>
    <cellStyle name="입력 3 2 4" xfId="2924" xr:uid="{F695B575-7AB9-4621-820C-A6D25B269C3E}"/>
    <cellStyle name="입력 3 2 5" xfId="4211" xr:uid="{23049760-C552-4FC9-90D2-5E5DCF8356F8}"/>
    <cellStyle name="입력 3 3" xfId="2287" xr:uid="{9A05E14D-3A8C-420A-AEBC-8C8A60DA8284}"/>
    <cellStyle name="입력 3 3 2" xfId="3754" xr:uid="{6FCD802B-D0C0-41A9-AD7C-64033A2BE10E}"/>
    <cellStyle name="입력 3 3 2 2" xfId="5041" xr:uid="{84A19E6E-B76C-4CDF-87A4-417CA76FD829}"/>
    <cellStyle name="입력 3 3 3" xfId="2896" xr:uid="{16D70C58-471D-41D5-8B78-1CF7269E74A8}"/>
    <cellStyle name="입력 3 3 4" xfId="4183" xr:uid="{24761A4A-EA34-4E32-AF12-2D75E2E676B3}"/>
    <cellStyle name="입력 3 4" xfId="2110" xr:uid="{B9C6C5CD-B260-4C04-9A37-D6477E96F1E5}"/>
    <cellStyle name="입력 3 4 2" xfId="3577" xr:uid="{57CBBD06-33A4-426F-A12C-81D1ECAAEA11}"/>
    <cellStyle name="입력 3 4 2 2" xfId="4864" xr:uid="{FCE04630-FC03-4C0E-AEF4-14989ECA6783}"/>
    <cellStyle name="입력 3 4 3" xfId="3366" xr:uid="{3F07082F-C6F0-4812-AF4E-73CDF0B0869F}"/>
    <cellStyle name="입력 3 4 4" xfId="4653" xr:uid="{5AE74C99-87F6-4A4B-8458-93304F93D611}"/>
    <cellStyle name="입력 3 5" xfId="3102" xr:uid="{57790DAD-5B12-4D51-85F2-2F174473E0E5}"/>
    <cellStyle name="입력 3 5 2" xfId="4389" xr:uid="{F4E6F728-E6F9-449A-9BD3-DD73C51F6158}"/>
    <cellStyle name="입력 3 6" xfId="2719" xr:uid="{7629074C-F39B-49A7-BD69-F9B2C4AF5C2F}"/>
    <cellStyle name="입력 3 7" xfId="4006" xr:uid="{8F59FD35-EB49-46EC-94B8-B6201FD0B2F4}"/>
    <cellStyle name="입력 4" xfId="1892" xr:uid="{40891185-83ED-4C68-81DC-564EF5BAAF77}"/>
    <cellStyle name="입력 4 2" xfId="2308" xr:uid="{0246E7CA-9847-4E0B-A12F-8C9179B85C7A}"/>
    <cellStyle name="입력 4 2 2" xfId="3472" xr:uid="{DBBA395A-1D2B-4552-B637-0681D77356A8}"/>
    <cellStyle name="입력 4 2 2 2" xfId="4759" xr:uid="{F9082544-DD5A-4418-8D24-695BE0FEDB92}"/>
    <cellStyle name="입력 4 2 3" xfId="3775" xr:uid="{EC563579-D2EA-4630-8654-5100C77FC836}"/>
    <cellStyle name="입력 4 2 3 2" xfId="5062" xr:uid="{FC39D83B-8848-433A-8637-1CD20B4351AE}"/>
    <cellStyle name="입력 4 2 4" xfId="2917" xr:uid="{5220DD82-A654-4043-B546-7810950248D6}"/>
    <cellStyle name="입력 4 2 5" xfId="4204" xr:uid="{96D8B7F8-1135-437F-A661-89CD2FF8BA05}"/>
    <cellStyle name="입력 4 3" xfId="2158" xr:uid="{0B3EA5F3-83B3-4FD2-9484-2040916E3B0C}"/>
    <cellStyle name="입력 4 3 2" xfId="3625" xr:uid="{1F1CD4B2-43FA-4E54-96F5-AC41D7AA4F7D}"/>
    <cellStyle name="입력 4 3 2 2" xfId="4912" xr:uid="{90CB04D3-1F1F-4540-BB83-90853118219B}"/>
    <cellStyle name="입력 4 3 3" xfId="2767" xr:uid="{E2C86B0C-A321-4D14-9824-314062896E30}"/>
    <cellStyle name="입력 4 3 4" xfId="4054" xr:uid="{1F2D07AD-DB6D-403F-B293-4ADD04FBBC96}"/>
    <cellStyle name="입력 4 4" xfId="2103" xr:uid="{7D370DC4-C2EB-464F-9558-B1F3130A17BF}"/>
    <cellStyle name="입력 4 4 2" xfId="3570" xr:uid="{539B72CB-A339-412D-AE41-75D723C17D59}"/>
    <cellStyle name="입력 4 4 2 2" xfId="4857" xr:uid="{00A3D89A-196E-40C5-866E-F57D1AB48673}"/>
    <cellStyle name="입력 4 4 3" xfId="3359" xr:uid="{F7F91425-299B-41A2-B889-E0D1EBF0D46A}"/>
    <cellStyle name="입력 4 4 4" xfId="4646" xr:uid="{2B5C2F61-9B34-44AD-A3E6-3A692E7D5ACB}"/>
    <cellStyle name="입력 4 5" xfId="2964" xr:uid="{E4FEE284-57DF-4669-8B26-4E7909071879}"/>
    <cellStyle name="입력 4 5 2" xfId="4251" xr:uid="{26A890BE-CF50-42DD-BBEE-7F021F5566D1}"/>
    <cellStyle name="입력 4 6" xfId="2712" xr:uid="{2B3B612C-1BDC-4695-A570-9CF4AF424EB6}"/>
    <cellStyle name="입력 4 7" xfId="3999" xr:uid="{574AF4DD-59B6-4146-86B2-9C8DAF4D5D37}"/>
    <cellStyle name="입력 5" xfId="1900" xr:uid="{1A70DA42-34FC-4A32-8827-F5AFD9FCE432}"/>
    <cellStyle name="입력 5 2" xfId="2316" xr:uid="{0078033D-B6F8-433F-B7CA-31EF4573F286}"/>
    <cellStyle name="입력 5 2 2" xfId="3480" xr:uid="{8415B9FD-69F9-4A89-850C-F38EB79A127A}"/>
    <cellStyle name="입력 5 2 2 2" xfId="4767" xr:uid="{31991FB5-493C-48A7-B610-2A19A5A38277}"/>
    <cellStyle name="입력 5 2 3" xfId="3783" xr:uid="{0835124F-D6C8-4F41-B5C7-4C4F49172687}"/>
    <cellStyle name="입력 5 2 3 2" xfId="5070" xr:uid="{B433F085-33B6-490C-B18C-DA4928C2AC98}"/>
    <cellStyle name="입력 5 2 4" xfId="2925" xr:uid="{83F203EB-65F8-4E8A-9588-7D21E2B026B1}"/>
    <cellStyle name="입력 5 2 5" xfId="4212" xr:uid="{356968ED-530C-40A7-AF13-4369474AE89A}"/>
    <cellStyle name="입력 5 3" xfId="2153" xr:uid="{6CAF93DC-A57D-40A7-A92D-318426B70142}"/>
    <cellStyle name="입력 5 3 2" xfId="3620" xr:uid="{D6E12588-0D28-4424-A5BC-0769C3A4E67C}"/>
    <cellStyle name="입력 5 3 2 2" xfId="4907" xr:uid="{074CA493-546E-4449-B3CF-04321D868929}"/>
    <cellStyle name="입력 5 3 3" xfId="2762" xr:uid="{70A6A1E5-064D-44AF-AC17-A1E8962B72E4}"/>
    <cellStyle name="입력 5 3 4" xfId="4049" xr:uid="{E5B519C7-1538-4D26-859A-8836B13C5966}"/>
    <cellStyle name="입력 5 4" xfId="2111" xr:uid="{2E2E45B1-B7F9-420A-AFB2-7A858CFFBD76}"/>
    <cellStyle name="입력 5 4 2" xfId="3578" xr:uid="{0BA1C58E-CA01-4ECB-BA5B-CC78B52112F7}"/>
    <cellStyle name="입력 5 4 2 2" xfId="4865" xr:uid="{47CB5C01-3657-4604-B888-2DC6F26DB6DE}"/>
    <cellStyle name="입력 5 4 3" xfId="3367" xr:uid="{D4C560C5-2674-4C9B-ACE4-22E0F11461D7}"/>
    <cellStyle name="입력 5 4 4" xfId="4654" xr:uid="{6DFA81D3-E711-4AF2-A3B5-EE4D4E6D4DDC}"/>
    <cellStyle name="입력 5 5" xfId="2987" xr:uid="{48EEC020-4C25-482B-BCCE-D40B1EAA51A4}"/>
    <cellStyle name="입력 5 5 2" xfId="4274" xr:uid="{C08C0CD5-5472-4647-AE5A-C8C65BDE7062}"/>
    <cellStyle name="입력 5 6" xfId="2720" xr:uid="{AF96BEE8-5A06-4C61-B8C0-0547E39A44C3}"/>
    <cellStyle name="입력 5 7" xfId="4007" xr:uid="{DE8D3861-1E95-4730-99D0-49CF1E45ECA7}"/>
    <cellStyle name="제목" xfId="74" xr:uid="{00000000-0005-0000-0000-00004C000000}"/>
    <cellStyle name="제목 1" xfId="75" xr:uid="{00000000-0005-0000-0000-00004D000000}"/>
    <cellStyle name="제목 1 2" xfId="1750" xr:uid="{09454428-056E-40EF-8EB9-2EFF4EB443F5}"/>
    <cellStyle name="제목 2" xfId="76" xr:uid="{00000000-0005-0000-0000-00004E000000}"/>
    <cellStyle name="제목 2 2" xfId="1751" xr:uid="{8E8CAAF0-6F96-4F32-AB97-4541AEA8CB26}"/>
    <cellStyle name="제목 3" xfId="77" xr:uid="{00000000-0005-0000-0000-00004F000000}"/>
    <cellStyle name="제목 3 2" xfId="1752" xr:uid="{F30683DC-2C25-4FA2-8ADC-5FBE0A76F122}"/>
    <cellStyle name="제목 4" xfId="78" xr:uid="{00000000-0005-0000-0000-000050000000}"/>
    <cellStyle name="제목 4 2" xfId="1753" xr:uid="{0E2DF870-1DA5-4AAE-9D72-72952606A358}"/>
    <cellStyle name="제목 5" xfId="1749" xr:uid="{9F0BAC6E-EDC8-43E0-BB62-56AC1448B55B}"/>
    <cellStyle name="제목_2012 08 01 - washing plant 진행 사항" xfId="1754" xr:uid="{69EDE438-D193-4B5B-A52C-9C088FF261A4}"/>
    <cellStyle name="좋음" xfId="79" xr:uid="{00000000-0005-0000-0000-000051000000}"/>
    <cellStyle name="출력" xfId="80" xr:uid="{00000000-0005-0000-0000-000052000000}"/>
    <cellStyle name="출력 2" xfId="1755" xr:uid="{493D298B-6B0D-4889-80A0-630E0B93E9E2}"/>
    <cellStyle name="출력 2 2" xfId="2286" xr:uid="{35546D5D-309C-4272-957E-804E70929790}"/>
    <cellStyle name="출력 2 2 2" xfId="3458" xr:uid="{52670B45-AFD2-4F7B-A407-7304EB5A666E}"/>
    <cellStyle name="출력 2 2 2 2" xfId="4745" xr:uid="{A2FF16EE-5A7B-4260-8787-0B3B19209D3B}"/>
    <cellStyle name="출력 2 2 3" xfId="3753" xr:uid="{D4598185-469F-4725-A8D6-3F80F03BDD0D}"/>
    <cellStyle name="출력 2 2 3 2" xfId="5040" xr:uid="{B452A27C-2174-4830-B795-6331C53D822E}"/>
    <cellStyle name="출력 2 2 4" xfId="2895" xr:uid="{937019B7-A8DD-4708-AF59-EE036E63CD6E}"/>
    <cellStyle name="출력 2 2 5" xfId="4182" xr:uid="{C7D93C50-B7FF-46A6-950A-F24D14A370F2}"/>
    <cellStyle name="출력 2 3" xfId="2322" xr:uid="{DF6E3C85-4E43-42D0-ACF2-C037DC69474A}"/>
    <cellStyle name="출력 2 3 2" xfId="3789" xr:uid="{FAFDC20F-7137-4065-8491-6443A6CD5AB0}"/>
    <cellStyle name="출력 2 3 2 2" xfId="5076" xr:uid="{89CF01D3-1FFA-4935-8689-AF2848FF5CC1}"/>
    <cellStyle name="출력 2 3 3" xfId="2931" xr:uid="{39332240-B7E9-47C0-804A-65289C405AF3}"/>
    <cellStyle name="출력 2 3 4" xfId="4218" xr:uid="{2809DE02-4F8A-4A7C-BDE3-323BC0BE9CD5}"/>
    <cellStyle name="출력 2 4" xfId="2018" xr:uid="{8F508DCF-F6B9-4515-87AA-CBADFEF91CFE}"/>
    <cellStyle name="출력 2 4 2" xfId="3556" xr:uid="{CB171757-2E63-4C31-B292-1335F8D5D335}"/>
    <cellStyle name="출력 2 4 2 2" xfId="4843" xr:uid="{63B125DB-B60C-4507-9299-0172E7811E4F}"/>
    <cellStyle name="출력 2 4 3" xfId="3274" xr:uid="{6DB2C3CB-DB00-43F8-818C-D633A608F31B}"/>
    <cellStyle name="출력 2 4 4" xfId="4561" xr:uid="{3B7AE77D-9167-4C53-8449-03915B840793}"/>
    <cellStyle name="출력 2 5" xfId="3000" xr:uid="{375B3F41-40F8-42CF-BAF6-DD92476F617B}"/>
    <cellStyle name="출력 2 5 2" xfId="4287" xr:uid="{F8E82885-8B91-4FC9-8644-957B913AE7A9}"/>
    <cellStyle name="출력 2 6" xfId="2627" xr:uid="{5525D0D7-2310-45AB-A287-E618E1D95059}"/>
    <cellStyle name="출력 2 7" xfId="3914" xr:uid="{30A3F93B-BA75-4755-8D46-1D8E551B01F7}"/>
    <cellStyle name="출력 3" xfId="1901" xr:uid="{9D03F1BF-E300-4F9C-AA47-B62C0331D242}"/>
    <cellStyle name="출력 3 2" xfId="2317" xr:uid="{676DB10C-B33E-4107-AB27-39A5F0455B92}"/>
    <cellStyle name="출력 3 2 2" xfId="3481" xr:uid="{43EB35F1-CA23-47F5-B524-6905F581A01A}"/>
    <cellStyle name="출력 3 2 2 2" xfId="4768" xr:uid="{AF51FEE9-65D3-4198-A3FF-5C93FDAB267A}"/>
    <cellStyle name="출력 3 2 3" xfId="3784" xr:uid="{68DDBADC-A3BD-4C9E-8EBF-66901283D37D}"/>
    <cellStyle name="출력 3 2 3 2" xfId="5071" xr:uid="{326BAE3D-BF47-44F2-90C6-D482EAF063CC}"/>
    <cellStyle name="출력 3 2 4" xfId="2926" xr:uid="{ED8C2A0A-9F13-41FB-B8F1-5D0B25C4B720}"/>
    <cellStyle name="출력 3 2 5" xfId="4213" xr:uid="{D30EBCBA-05B7-4492-9F18-B1DEC7758715}"/>
    <cellStyle name="출력 3 3" xfId="2120" xr:uid="{104130D1-44DC-459E-9CDB-FC3BCB3D7E80}"/>
    <cellStyle name="출력 3 3 2" xfId="3587" xr:uid="{241C05C6-2558-4486-8793-023A83FF1C14}"/>
    <cellStyle name="출력 3 3 2 2" xfId="4874" xr:uid="{E9BC3C70-414A-4812-AFA2-1668A1AB9B8B}"/>
    <cellStyle name="출력 3 3 3" xfId="2729" xr:uid="{23361391-8541-4AB3-9B68-9B115C344609}"/>
    <cellStyle name="출력 3 3 4" xfId="4016" xr:uid="{50CB9784-2153-4FAF-86B4-0A4B95CEEE4A}"/>
    <cellStyle name="출력 3 4" xfId="2112" xr:uid="{211E71BC-CFD6-4B7D-B9C2-AE04A5BAE55D}"/>
    <cellStyle name="출력 3 4 2" xfId="3579" xr:uid="{791E94A2-60FD-4625-BA95-DB5523D60192}"/>
    <cellStyle name="출력 3 4 2 2" xfId="4866" xr:uid="{FE1F12F4-3A8C-44C6-9009-A5D1E61B16BC}"/>
    <cellStyle name="출력 3 4 3" xfId="3368" xr:uid="{774BBD01-9ABD-4A53-85A5-17D23CDBAAE8}"/>
    <cellStyle name="출력 3 4 4" xfId="4655" xr:uid="{20ACD6C7-EEDF-4BB2-A870-709F53ABE8C0}"/>
    <cellStyle name="출력 3 5" xfId="2983" xr:uid="{A99996F9-4838-44AB-8BFA-41A6203E45AF}"/>
    <cellStyle name="출력 3 5 2" xfId="4270" xr:uid="{76FE71CA-4DAC-4DC4-90E7-8095972B38B6}"/>
    <cellStyle name="출력 3 6" xfId="2721" xr:uid="{8ADA63FB-4FFE-4A69-8830-40E2F6B17BBA}"/>
    <cellStyle name="출력 3 7" xfId="4008" xr:uid="{B5E2F1ED-9DF0-4B68-B414-F4BD4A2B9E59}"/>
    <cellStyle name="출력 4" xfId="1891" xr:uid="{389F002C-62B3-43F7-9D92-307AE5CAA272}"/>
    <cellStyle name="출력 4 2" xfId="2307" xr:uid="{0CC1403B-9F12-4EA6-8FA1-A6BE2BC51B43}"/>
    <cellStyle name="출력 4 2 2" xfId="3471" xr:uid="{76B13180-D968-4920-AD8E-A33BA676D843}"/>
    <cellStyle name="출력 4 2 2 2" xfId="4758" xr:uid="{A45382A5-11C3-43DF-94A5-A6718C267E94}"/>
    <cellStyle name="출력 4 2 3" xfId="3774" xr:uid="{A094D618-0F1E-4D74-8437-63259852320E}"/>
    <cellStyle name="출력 4 2 3 2" xfId="5061" xr:uid="{30F5663E-320B-4D8A-8A56-ED98517D9083}"/>
    <cellStyle name="출력 4 2 4" xfId="2916" xr:uid="{567CFD0A-10BA-499A-8C1F-F6D96C99A318}"/>
    <cellStyle name="출력 4 2 5" xfId="4203" xr:uid="{761DDEE9-43F9-4405-8D39-537E59F6AC9B}"/>
    <cellStyle name="출력 4 3" xfId="2159" xr:uid="{06F3B1EC-9B6D-4130-8EF2-584D6D9CECFF}"/>
    <cellStyle name="출력 4 3 2" xfId="3626" xr:uid="{20B107F8-86A3-4AED-8F75-EDC42725025B}"/>
    <cellStyle name="출력 4 3 2 2" xfId="4913" xr:uid="{DC06E40D-6831-4675-9C80-CA2CF88C7FC9}"/>
    <cellStyle name="출력 4 3 3" xfId="2768" xr:uid="{693E655B-C753-4281-AB98-CC86E268F3BD}"/>
    <cellStyle name="출력 4 3 4" xfId="4055" xr:uid="{D364DF18-B0C3-40DD-B50E-9BD1F5D8AD64}"/>
    <cellStyle name="출력 4 4" xfId="2102" xr:uid="{ECA7BA1C-7F17-4F52-8540-86F3919E1DB8}"/>
    <cellStyle name="출력 4 4 2" xfId="3569" xr:uid="{B088E23A-0C56-46AC-824C-0426E9623682}"/>
    <cellStyle name="출력 4 4 2 2" xfId="4856" xr:uid="{C63ACA92-AA19-4D24-A67A-D4E11844F925}"/>
    <cellStyle name="출력 4 4 3" xfId="3358" xr:uid="{D8425693-B899-4203-B8A0-B7266F290489}"/>
    <cellStyle name="출력 4 4 4" xfId="4645" xr:uid="{9625453B-1247-45BA-AFB4-92C09B53AEDF}"/>
    <cellStyle name="출력 4 5" xfId="2993" xr:uid="{D54D0AA6-F359-4C27-8CCC-17BB15DCCFAA}"/>
    <cellStyle name="출력 4 5 2" xfId="4280" xr:uid="{B837650E-F0C7-4BD0-BD3B-C9F77319AB47}"/>
    <cellStyle name="출력 4 6" xfId="2711" xr:uid="{B0BE7D88-2D2A-45BF-B4CB-EC97CC290C2D}"/>
    <cellStyle name="출력 4 7" xfId="3998" xr:uid="{7255C749-4C04-4018-9FDD-BA4EF0F072AF}"/>
    <cellStyle name="출력 5" xfId="1904" xr:uid="{3DE598EC-8B86-4150-923D-55D39EF1C2FD}"/>
    <cellStyle name="출력 5 2" xfId="2320" xr:uid="{75E44B8B-AC5F-4C45-9AD1-F62E3C94F9C5}"/>
    <cellStyle name="출력 5 2 2" xfId="3484" xr:uid="{56814A51-D910-45AE-8684-BB1EE524DA0D}"/>
    <cellStyle name="출력 5 2 2 2" xfId="4771" xr:uid="{4CA7F68B-3E00-40E0-A276-293C9F688EAD}"/>
    <cellStyle name="출력 5 2 3" xfId="3787" xr:uid="{728C4EAE-E776-43EB-9965-B0E4C5AE7D83}"/>
    <cellStyle name="출력 5 2 3 2" xfId="5074" xr:uid="{C0AC7BEF-1C34-4727-9C6A-BFCC21E98195}"/>
    <cellStyle name="출력 5 2 4" xfId="2929" xr:uid="{B2B05C83-5464-436D-8F95-37E4C46B34FC}"/>
    <cellStyle name="출력 5 2 5" xfId="4216" xr:uid="{0F3CC957-9C50-4C00-AE75-A4B55E51F7EB}"/>
    <cellStyle name="출력 5 3" xfId="1911" xr:uid="{6A1BBEA7-CA67-4BBD-81B1-252D52936EDF}"/>
    <cellStyle name="출력 5 3 2" xfId="2949" xr:uid="{97E8E970-FEF1-4593-89FC-5EE101B1BEE7}"/>
    <cellStyle name="출력 5 3 2 2" xfId="4236" xr:uid="{DBBDEA22-149F-4E41-A1A0-596F923BD609}"/>
    <cellStyle name="출력 5 3 3" xfId="2521" xr:uid="{C264ACC5-750D-433F-89EB-6D1EED4F5998}"/>
    <cellStyle name="출력 5 3 4" xfId="3808" xr:uid="{44C75429-2E9E-42F6-A747-9B5F51805027}"/>
    <cellStyle name="출력 5 4" xfId="2115" xr:uid="{389D4601-3A22-439F-A4AF-4DBC77260055}"/>
    <cellStyle name="출력 5 4 2" xfId="3582" xr:uid="{4C3209AF-8116-4216-BD50-AE9580EF1E65}"/>
    <cellStyle name="출력 5 4 2 2" xfId="4869" xr:uid="{332EC303-9F38-4289-8AC9-E2D5EDF10A0A}"/>
    <cellStyle name="출력 5 4 3" xfId="3371" xr:uid="{481F12AE-54C8-4747-BCE8-E6140D62556A}"/>
    <cellStyle name="출력 5 4 4" xfId="4658" xr:uid="{C6FBDE2D-0DDD-4B68-96F5-77EFF95DC1BF}"/>
    <cellStyle name="출력 5 5" xfId="2984" xr:uid="{02195EC7-AF2E-44C2-8964-B99093F77257}"/>
    <cellStyle name="출력 5 5 2" xfId="4271" xr:uid="{666A7D2A-F994-40AC-96A4-72BFF138F065}"/>
    <cellStyle name="출력 5 6" xfId="2724" xr:uid="{C198312E-7119-4AEF-8264-A01044CBC94B}"/>
    <cellStyle name="출력 5 7" xfId="4011" xr:uid="{F53B9FCA-928F-404D-9F45-0D304315D867}"/>
    <cellStyle name="콤마 [0]_  종  합  " xfId="1756" xr:uid="{2CDA922F-6861-4F4F-A62C-2F5AB7FFE88E}"/>
    <cellStyle name="콤마_  종  합  " xfId="1757" xr:uid="{14BE481D-83A9-4CFC-BB16-C16729E3D8A8}"/>
    <cellStyle name="통화 [0]_  종  합  " xfId="1758" xr:uid="{D8936D25-044F-4276-8AB9-52AE603E0EAF}"/>
    <cellStyle name="통화_  종  합  " xfId="1759" xr:uid="{B1B85FD2-5324-4FEF-9235-F077B64790F5}"/>
    <cellStyle name="표준 2" xfId="81" xr:uid="{00000000-0005-0000-0000-000055000000}"/>
    <cellStyle name="표준 2 2" xfId="1760" xr:uid="{4BE1D371-BFB9-41BD-913D-0BA753CC4A41}"/>
    <cellStyle name="표준 3" xfId="82" xr:uid="{00000000-0005-0000-0000-000056000000}"/>
    <cellStyle name="표준_  종  합  " xfId="1761" xr:uid="{EB44A65B-257F-42FB-87AE-1C29E820F0C1}"/>
  </cellStyles>
  <dxfs count="97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3</xdr:col>
      <xdr:colOff>34938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2219338" cy="508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808A5B-3391-4F6E-AB40-EADE66537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B5C5F9-B82A-4694-8104-5494330E3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B28AB1-F8ED-415C-9D04-F25CD72D3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4B60DF-1BD1-4B44-B48F-B263F828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25C32-F6F3-4424-816F-7D6CCD9FD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570799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153378-B948-441C-8B5D-22B30B7BB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642236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6B817B-A9B7-4B70-AF7D-3F7DCD251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594611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3DD9F-2013-4BB2-ADBD-36793FAF5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642236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385D4-06C4-4428-A85B-A2D1325B8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594611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C6803-8200-4FF3-BF05-604B2510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158379</xdr:rowOff>
    </xdr:from>
    <xdr:to>
      <xdr:col>2</xdr:col>
      <xdr:colOff>736600</xdr:colOff>
      <xdr:row>3</xdr:row>
      <xdr:rowOff>39187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158379"/>
          <a:ext cx="1977465" cy="4523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E44D49-0D34-44F7-AA9D-8923AB9D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668C21-6598-48A7-B312-5484E4989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A2282-BE1B-4420-9188-DFE6A0A3B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096041-29DA-48F4-9C01-F4AA564F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4E092-CCA9-475C-9362-96A0FBD26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480AE9-21FC-48D9-818B-305D64265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1</xdr:row>
      <xdr:rowOff>33619</xdr:rowOff>
    </xdr:from>
    <xdr:to>
      <xdr:col>1</xdr:col>
      <xdr:colOff>773205</xdr:colOff>
      <xdr:row>2</xdr:row>
      <xdr:rowOff>165218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145F00-1172-4DCB-B0B5-3045FAF07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" y="224119"/>
          <a:ext cx="1410820" cy="3220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KIM\&#44592;&#54925;02\DJ\HN\EXCEL\97PLAN\98PLAN\98PLAN.XL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hpark\samindo2\Documents%20and%20Settings\&#51109;&#50689;&#48276;\Local%20Settings\Temporary%20Internet%20Files\Content.IE5\TUKNZDKL\2003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PLAN(10-13)"/>
      <sheetName val="98인건비"/>
      <sheetName val="98퇴충"/>
      <sheetName val="98년차.XLS"/>
      <sheetName val="97PL실적.XLS"/>
      <sheetName val="팀별경비.XLS"/>
      <sheetName val="팀별관리.XLS"/>
      <sheetName val="손익계획보고"/>
      <sheetName val="기본구도.XLS"/>
      <sheetName val="자금계획보고"/>
      <sheetName val="기본구도대비"/>
      <sheetName val="출장비.XLS"/>
      <sheetName val="계획서"/>
      <sheetName val="97환율영향.XLS"/>
      <sheetName val="97자금.XLS"/>
      <sheetName val="환차이익.XLS"/>
      <sheetName val="98인원계획"/>
      <sheetName val="Ref.3(8111200)"/>
      <sheetName val="Redisturb area"/>
      <sheetName val="Tbl 14 Planting implementa"/>
      <sheetName val="OMCo Labor"/>
      <sheetName val="BS-RTI"/>
      <sheetName val="List"/>
      <sheetName val="UPAH&amp;BHN"/>
      <sheetName val="DCOST"/>
      <sheetName val="Laporan"/>
      <sheetName val="일정표"/>
      <sheetName val="UN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0000"/>
      <sheetName val="COSTSALES"/>
      <sheetName val="DCOST"/>
      <sheetName val="MCOST1"/>
      <sheetName val="MCOST2"/>
      <sheetName val="BS01"/>
      <sheetName val="BS02"/>
      <sheetName val="PL1"/>
      <sheetName val="PL"/>
      <sheetName val="9.22"/>
      <sheetName val="7.8"/>
      <sheetName val="bni(rp)"/>
      <sheetName val="bni($)"/>
      <sheetName val="bpd(rp)"/>
      <sheetName val="cash"/>
      <sheetName val="kebd(rp)"/>
      <sheetName val="kebd($)"/>
      <sheetName val="KAMPAR"/>
      <sheetName val="I"/>
      <sheetName val="II"/>
      <sheetName val="III"/>
      <sheetName val="Tabel Top Soil"/>
      <sheetName val="BKJ"/>
      <sheetName val="TMCT"/>
      <sheetName val="recap(sm)"/>
      <sheetName val="SIEMBA"/>
      <sheetName val="APM"/>
      <sheetName val="BKP"/>
      <sheetName val="COA"/>
      <sheetName val="JKT경비"/>
      <sheetName val="SILICATE"/>
      <sheetName val="2003-03"/>
      <sheetName val="전제조건"/>
      <sheetName val="CTA"/>
      <sheetName val="SBS"/>
      <sheetName val="기획팀 의견"/>
      <sheetName val="SBS Tug &amp; Bg. 입거수리계획"/>
      <sheetName val="29a"/>
      <sheetName val="29b"/>
      <sheetName val="29d"/>
      <sheetName val="29e"/>
      <sheetName val="29f"/>
      <sheetName val="29g"/>
      <sheetName val="Production RKAB 2017"/>
      <sheetName val="FS"/>
      <sheetName val="ABP"/>
      <sheetName val="FS Report"/>
      <sheetName val="MB Capex 2017 "/>
      <sheetName val="Tax Actual + Plan 2017"/>
      <sheetName val="Tax Actual 2017"/>
      <sheetName val="Tax Planning 2017"/>
      <sheetName val="Laporan"/>
      <sheetName val="일정표"/>
    </sheetNames>
    <sheetDataSet>
      <sheetData sheetId="0"/>
      <sheetData sheetId="1"/>
      <sheetData sheetId="2"/>
      <sheetData sheetId="3"/>
      <sheetData sheetId="4" refreshError="1">
        <row r="64">
          <cell r="A64" t="str">
            <v>DEPARTMENTAL COSTING IN JAN~MAR' 03</v>
          </cell>
        </row>
        <row r="67">
          <cell r="D67" t="str">
            <v>ROM COAL(1)</v>
          </cell>
          <cell r="F67" t="str">
            <v>COAL PRODUCTION TON (2)</v>
          </cell>
          <cell r="J67">
            <v>3259904</v>
          </cell>
          <cell r="K67" t="str">
            <v>M/T</v>
          </cell>
          <cell r="N67" t="str">
            <v>TOTAL (3)=(1)+(2)</v>
          </cell>
          <cell r="P67" t="str">
            <v>ADMINISTRATION (4)</v>
          </cell>
          <cell r="R67" t="str">
            <v>TOTAL PRO. COST</v>
          </cell>
          <cell r="T67" t="str">
            <v>PREPAID</v>
          </cell>
          <cell r="U67" t="str">
            <v>ENVIRONMENT</v>
          </cell>
          <cell r="V67" t="str">
            <v>T/PRODUCTION</v>
          </cell>
        </row>
        <row r="68">
          <cell r="B68" t="str">
            <v>DESCRIPTION</v>
          </cell>
          <cell r="D68">
            <v>3224565</v>
          </cell>
          <cell r="E68" t="str">
            <v>M/T</v>
          </cell>
          <cell r="F68" t="str">
            <v xml:space="preserve">       CRUSHING</v>
          </cell>
          <cell r="H68" t="str">
            <v>TRANSPORTATION</v>
          </cell>
          <cell r="J68" t="str">
            <v xml:space="preserve">  STOCK PILE (T/M)</v>
          </cell>
          <cell r="L68" t="str">
            <v xml:space="preserve">      SUB TOTAL</v>
          </cell>
          <cell r="R68" t="str">
            <v>BEF. ALLOCATION</v>
          </cell>
          <cell r="T68" t="str">
            <v>(NORTH A)</v>
          </cell>
          <cell r="U68" t="str">
            <v>COST</v>
          </cell>
          <cell r="V68" t="str">
            <v>COST AFTER</v>
          </cell>
        </row>
        <row r="69">
          <cell r="D69" t="str">
            <v>AMOUNT</v>
          </cell>
          <cell r="E69" t="str">
            <v>U$/T</v>
          </cell>
          <cell r="F69" t="str">
            <v>AMOUNT</v>
          </cell>
          <cell r="G69" t="str">
            <v>U$/T</v>
          </cell>
          <cell r="H69" t="str">
            <v>AMOUNT</v>
          </cell>
          <cell r="I69" t="str">
            <v>U$/T</v>
          </cell>
          <cell r="J69" t="str">
            <v>AMOUNT</v>
          </cell>
          <cell r="K69" t="str">
            <v>U$/T</v>
          </cell>
          <cell r="L69" t="str">
            <v>AMOUNT</v>
          </cell>
          <cell r="M69" t="str">
            <v>U$/T</v>
          </cell>
          <cell r="N69" t="str">
            <v>AMOUNT</v>
          </cell>
          <cell r="O69" t="str">
            <v>U$/T</v>
          </cell>
          <cell r="P69" t="str">
            <v>AMOUNT</v>
          </cell>
          <cell r="Q69" t="str">
            <v>U$/T</v>
          </cell>
          <cell r="R69" t="str">
            <v>AMOUNT</v>
          </cell>
          <cell r="S69" t="str">
            <v>U$/T</v>
          </cell>
          <cell r="T69" t="str">
            <v>WASTE</v>
          </cell>
          <cell r="V69" t="str">
            <v>ALLOCATION</v>
          </cell>
        </row>
        <row r="70">
          <cell r="A70" t="str">
            <v>MATERIAL</v>
          </cell>
          <cell r="B70" t="str">
            <v>FUEL &amp; OIL</v>
          </cell>
          <cell r="D70">
            <v>1466167.96</v>
          </cell>
          <cell r="E70">
            <v>0.45</v>
          </cell>
          <cell r="F70">
            <v>306571.48000000004</v>
          </cell>
          <cell r="G70">
            <v>0.09</v>
          </cell>
          <cell r="H70">
            <v>215401.97999999998</v>
          </cell>
          <cell r="I70">
            <v>7.0000000000000007E-2</v>
          </cell>
          <cell r="J70">
            <v>854747.29</v>
          </cell>
          <cell r="K70">
            <v>0.26</v>
          </cell>
          <cell r="L70">
            <v>1376720.75</v>
          </cell>
          <cell r="M70">
            <v>0.42000000000000004</v>
          </cell>
          <cell r="N70">
            <v>2842888.71</v>
          </cell>
          <cell r="O70">
            <v>0.87000000000000011</v>
          </cell>
          <cell r="P70">
            <v>12361.2</v>
          </cell>
          <cell r="Q70">
            <v>3.8221195767782945E-3</v>
          </cell>
          <cell r="R70">
            <v>2855249.91</v>
          </cell>
          <cell r="S70">
            <v>0.87382211957677836</v>
          </cell>
          <cell r="V70">
            <v>2855249.91</v>
          </cell>
          <cell r="W70">
            <v>0.87586932314571231</v>
          </cell>
        </row>
        <row r="71">
          <cell r="B71" t="str">
            <v>CHEMICAL &amp; RUBBER</v>
          </cell>
          <cell r="D71">
            <v>160715.45000000001</v>
          </cell>
          <cell r="E71">
            <v>0.05</v>
          </cell>
          <cell r="F71">
            <v>1056.3499999999999</v>
          </cell>
          <cell r="G71">
            <v>0</v>
          </cell>
          <cell r="H71">
            <v>115290.95</v>
          </cell>
          <cell r="I71">
            <v>0.04</v>
          </cell>
          <cell r="J71">
            <v>3986.69</v>
          </cell>
          <cell r="K71">
            <v>0</v>
          </cell>
          <cell r="L71">
            <v>120333.99</v>
          </cell>
          <cell r="M71">
            <v>0.04</v>
          </cell>
          <cell r="N71">
            <v>281049.44</v>
          </cell>
          <cell r="O71">
            <v>0.09</v>
          </cell>
          <cell r="P71">
            <v>5036.4499999999989</v>
          </cell>
          <cell r="Q71">
            <v>1.5572852265528455E-3</v>
          </cell>
          <cell r="R71">
            <v>286085.89</v>
          </cell>
          <cell r="S71">
            <v>9.1557285226552848E-2</v>
          </cell>
          <cell r="V71">
            <v>286085.89</v>
          </cell>
          <cell r="W71">
            <v>8.7758992289343488E-2</v>
          </cell>
        </row>
        <row r="72">
          <cell r="B72" t="str">
            <v>HEAVY EQUIP. S/PART</v>
          </cell>
          <cell r="D72">
            <v>189551.75000000003</v>
          </cell>
          <cell r="E72">
            <v>0.06</v>
          </cell>
          <cell r="F72">
            <v>0</v>
          </cell>
          <cell r="G72">
            <v>0</v>
          </cell>
          <cell r="H72">
            <v>53677.06</v>
          </cell>
          <cell r="I72">
            <v>0.02</v>
          </cell>
          <cell r="J72">
            <v>27223.34</v>
          </cell>
          <cell r="K72">
            <v>0.01</v>
          </cell>
          <cell r="L72">
            <v>80900.399999999994</v>
          </cell>
          <cell r="M72">
            <v>0.03</v>
          </cell>
          <cell r="N72">
            <v>270452.15000000002</v>
          </cell>
          <cell r="O72">
            <v>0.09</v>
          </cell>
          <cell r="P72">
            <v>1752.4</v>
          </cell>
          <cell r="Q72">
            <v>5.4184725967918021E-4</v>
          </cell>
          <cell r="R72">
            <v>272204.55000000005</v>
          </cell>
          <cell r="S72">
            <v>9.0541847259679176E-2</v>
          </cell>
          <cell r="V72">
            <v>272204.55000000005</v>
          </cell>
          <cell r="W72">
            <v>8.3500787139744001E-2</v>
          </cell>
        </row>
        <row r="73">
          <cell r="B73" t="str">
            <v>METAL PRODUCT</v>
          </cell>
          <cell r="D73">
            <v>909.17000000000007</v>
          </cell>
          <cell r="E73">
            <v>0</v>
          </cell>
          <cell r="F73">
            <v>1166.48</v>
          </cell>
          <cell r="G73">
            <v>0</v>
          </cell>
          <cell r="H73">
            <v>4.84</v>
          </cell>
          <cell r="I73">
            <v>0</v>
          </cell>
          <cell r="J73">
            <v>4266.8999999999996</v>
          </cell>
          <cell r="K73">
            <v>0</v>
          </cell>
          <cell r="L73">
            <v>5438.2199999999993</v>
          </cell>
          <cell r="M73">
            <v>0</v>
          </cell>
          <cell r="N73">
            <v>6347.3899999999994</v>
          </cell>
          <cell r="O73">
            <v>0</v>
          </cell>
          <cell r="P73">
            <v>410.54999999999995</v>
          </cell>
          <cell r="Q73">
            <v>1.2694327348852284E-4</v>
          </cell>
          <cell r="R73">
            <v>6757.94</v>
          </cell>
          <cell r="S73">
            <v>1.2694327348852284E-4</v>
          </cell>
          <cell r="V73">
            <v>6757.94</v>
          </cell>
          <cell r="W73">
            <v>2.0730487768964973E-3</v>
          </cell>
        </row>
        <row r="74">
          <cell r="B74" t="str">
            <v>BUILDING MATERIAL</v>
          </cell>
          <cell r="D74">
            <v>393.52000000000004</v>
          </cell>
          <cell r="E74">
            <v>0</v>
          </cell>
          <cell r="F74">
            <v>0</v>
          </cell>
          <cell r="G74">
            <v>0</v>
          </cell>
          <cell r="H74">
            <v>32.650000000000006</v>
          </cell>
          <cell r="I74">
            <v>0</v>
          </cell>
          <cell r="J74">
            <v>3.11</v>
          </cell>
          <cell r="K74">
            <v>0</v>
          </cell>
          <cell r="L74">
            <v>35.760000000000005</v>
          </cell>
          <cell r="M74">
            <v>0</v>
          </cell>
          <cell r="N74">
            <v>429.28000000000003</v>
          </cell>
          <cell r="O74">
            <v>0</v>
          </cell>
          <cell r="P74">
            <v>1099.02</v>
          </cell>
          <cell r="Q74">
            <v>3.3982023244271434E-4</v>
          </cell>
          <cell r="R74">
            <v>1528.3</v>
          </cell>
          <cell r="S74">
            <v>3.3982023244271434E-4</v>
          </cell>
          <cell r="V74">
            <v>1528.3</v>
          </cell>
          <cell r="W74">
            <v>4.6881748664991363E-4</v>
          </cell>
        </row>
        <row r="75">
          <cell r="B75" t="str">
            <v>MACHINARY S/PART</v>
          </cell>
          <cell r="D75">
            <v>1466.8700000000001</v>
          </cell>
          <cell r="E75">
            <v>0</v>
          </cell>
          <cell r="F75">
            <v>2438.7599999999998</v>
          </cell>
          <cell r="G75">
            <v>0</v>
          </cell>
          <cell r="H75">
            <v>235.12</v>
          </cell>
          <cell r="I75">
            <v>0</v>
          </cell>
          <cell r="J75">
            <v>16339.2</v>
          </cell>
          <cell r="K75">
            <v>0.01</v>
          </cell>
          <cell r="L75">
            <v>19013.080000000002</v>
          </cell>
          <cell r="M75">
            <v>0.01</v>
          </cell>
          <cell r="N75">
            <v>20479.95</v>
          </cell>
          <cell r="O75">
            <v>0.01</v>
          </cell>
          <cell r="P75">
            <v>377.54</v>
          </cell>
          <cell r="Q75">
            <v>1.1673648391878436E-4</v>
          </cell>
          <cell r="R75">
            <v>20857.490000000002</v>
          </cell>
          <cell r="S75">
            <v>1.0116736483918785E-2</v>
          </cell>
          <cell r="V75">
            <v>20857.490000000002</v>
          </cell>
          <cell r="W75">
            <v>6.3981914804853157E-3</v>
          </cell>
        </row>
        <row r="76">
          <cell r="B76" t="str">
            <v>ELECTRICITY</v>
          </cell>
          <cell r="D76">
            <v>4227.2700000000004</v>
          </cell>
          <cell r="E76">
            <v>0</v>
          </cell>
          <cell r="F76">
            <v>2447.5700000000002</v>
          </cell>
          <cell r="G76">
            <v>0</v>
          </cell>
          <cell r="H76">
            <v>1210.06</v>
          </cell>
          <cell r="I76">
            <v>0</v>
          </cell>
          <cell r="J76">
            <v>1559.3399999999997</v>
          </cell>
          <cell r="K76">
            <v>0</v>
          </cell>
          <cell r="L76">
            <v>5216.9699999999993</v>
          </cell>
          <cell r="M76">
            <v>0</v>
          </cell>
          <cell r="N76">
            <v>9444.24</v>
          </cell>
          <cell r="O76">
            <v>0</v>
          </cell>
          <cell r="P76">
            <v>4215.92</v>
          </cell>
          <cell r="Q76">
            <v>1.3035749252605852E-3</v>
          </cell>
          <cell r="R76">
            <v>13660.16</v>
          </cell>
          <cell r="S76">
            <v>1.3035749252605852E-3</v>
          </cell>
          <cell r="V76">
            <v>13660.16</v>
          </cell>
          <cell r="W76">
            <v>4.1903565258363433E-3</v>
          </cell>
        </row>
        <row r="77">
          <cell r="B77" t="str">
            <v>TOOL &amp; FURNITURE</v>
          </cell>
          <cell r="D77">
            <v>827.6</v>
          </cell>
          <cell r="E77">
            <v>0</v>
          </cell>
          <cell r="F77">
            <v>1523.3199999999997</v>
          </cell>
          <cell r="G77">
            <v>0</v>
          </cell>
          <cell r="H77">
            <v>35</v>
          </cell>
          <cell r="I77">
            <v>0</v>
          </cell>
          <cell r="J77">
            <v>769.34999999999991</v>
          </cell>
          <cell r="K77">
            <v>0</v>
          </cell>
          <cell r="L77">
            <v>2327.6699999999996</v>
          </cell>
          <cell r="M77">
            <v>0</v>
          </cell>
          <cell r="N77">
            <v>3155.2699999999995</v>
          </cell>
          <cell r="O77">
            <v>0</v>
          </cell>
          <cell r="P77">
            <v>48.46</v>
          </cell>
          <cell r="Q77">
            <v>1.4983975236277719E-5</v>
          </cell>
          <cell r="R77">
            <v>3203.7299999999996</v>
          </cell>
          <cell r="S77">
            <v>1.4983975236277719E-5</v>
          </cell>
          <cell r="V77">
            <v>3203.7299999999996</v>
          </cell>
          <cell r="W77">
            <v>9.8276820421705664E-4</v>
          </cell>
        </row>
        <row r="78">
          <cell r="B78" t="str">
            <v>CONSUMABLE MATERIAL</v>
          </cell>
          <cell r="D78">
            <v>1913.6699999999998</v>
          </cell>
          <cell r="E78">
            <v>0</v>
          </cell>
          <cell r="F78">
            <v>556.16999999999996</v>
          </cell>
          <cell r="G78">
            <v>0</v>
          </cell>
          <cell r="H78">
            <v>2158.7200000000003</v>
          </cell>
          <cell r="I78">
            <v>0</v>
          </cell>
          <cell r="J78">
            <v>1802.94</v>
          </cell>
          <cell r="K78">
            <v>0</v>
          </cell>
          <cell r="L78">
            <v>4517.83</v>
          </cell>
          <cell r="M78">
            <v>0</v>
          </cell>
          <cell r="N78">
            <v>6431.5</v>
          </cell>
          <cell r="O78">
            <v>0</v>
          </cell>
          <cell r="P78">
            <v>14434.95</v>
          </cell>
          <cell r="Q78">
            <v>4.4633292062919326E-3</v>
          </cell>
          <cell r="R78">
            <v>20866.45</v>
          </cell>
          <cell r="S78">
            <v>4.4633292062919326E-3</v>
          </cell>
          <cell r="V78">
            <v>20866.45</v>
          </cell>
          <cell r="W78">
            <v>6.4009400276817969E-3</v>
          </cell>
        </row>
        <row r="79">
          <cell r="B79" t="str">
            <v>BLASTING MATERIAL</v>
          </cell>
          <cell r="D79">
            <v>618471.64999999991</v>
          </cell>
          <cell r="E79">
            <v>0.19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618471.64999999991</v>
          </cell>
          <cell r="O79">
            <v>0.19</v>
          </cell>
          <cell r="P79">
            <v>0</v>
          </cell>
          <cell r="Q79">
            <v>0</v>
          </cell>
          <cell r="R79">
            <v>618471.64999999991</v>
          </cell>
          <cell r="S79">
            <v>0.19</v>
          </cell>
          <cell r="V79">
            <v>618471.64999999991</v>
          </cell>
          <cell r="W79">
            <v>0.18972081693203233</v>
          </cell>
        </row>
        <row r="80">
          <cell r="B80" t="str">
            <v xml:space="preserve">  ( SUB-TOTAL )</v>
          </cell>
          <cell r="D80">
            <v>2444644.91</v>
          </cell>
          <cell r="E80">
            <v>0.75</v>
          </cell>
          <cell r="F80">
            <v>315760.13</v>
          </cell>
          <cell r="G80">
            <v>0.09</v>
          </cell>
          <cell r="H80">
            <v>388046.38</v>
          </cell>
          <cell r="I80">
            <v>0.13</v>
          </cell>
          <cell r="J80">
            <v>910698.1599999998</v>
          </cell>
          <cell r="K80">
            <v>0.28000000000000003</v>
          </cell>
          <cell r="L80">
            <v>1614504.67</v>
          </cell>
          <cell r="M80">
            <v>0.5</v>
          </cell>
          <cell r="N80">
            <v>4059149.58</v>
          </cell>
          <cell r="O80">
            <v>1.25</v>
          </cell>
          <cell r="P80">
            <v>39736.490000000005</v>
          </cell>
          <cell r="Q80">
            <v>1.2286640159649139E-2</v>
          </cell>
          <cell r="R80">
            <v>4098886.0700000008</v>
          </cell>
          <cell r="S80">
            <v>1.2622866401596491</v>
          </cell>
          <cell r="T80">
            <v>0</v>
          </cell>
          <cell r="U80">
            <v>0</v>
          </cell>
          <cell r="V80">
            <v>4098886.0700000008</v>
          </cell>
          <cell r="W80">
            <v>1.2573640420085992</v>
          </cell>
        </row>
        <row r="81">
          <cell r="A81" t="str">
            <v>LABOUR</v>
          </cell>
          <cell r="B81" t="str">
            <v>SALARIES</v>
          </cell>
          <cell r="D81">
            <v>87868</v>
          </cell>
          <cell r="E81">
            <v>0.03</v>
          </cell>
          <cell r="F81">
            <v>70769</v>
          </cell>
          <cell r="G81">
            <v>0.02</v>
          </cell>
          <cell r="H81">
            <v>0</v>
          </cell>
          <cell r="I81">
            <v>0</v>
          </cell>
          <cell r="J81">
            <v>57945</v>
          </cell>
          <cell r="K81">
            <v>0.02</v>
          </cell>
          <cell r="L81">
            <v>128714</v>
          </cell>
          <cell r="M81">
            <v>0.04</v>
          </cell>
          <cell r="N81">
            <v>216582</v>
          </cell>
          <cell r="O81">
            <v>7.0000000000000007E-2</v>
          </cell>
          <cell r="P81">
            <v>203332</v>
          </cell>
          <cell r="Q81">
            <v>6.2870855401213802E-2</v>
          </cell>
          <cell r="R81">
            <v>419914</v>
          </cell>
          <cell r="S81">
            <v>0.13287085540121379</v>
          </cell>
          <cell r="V81">
            <v>419914</v>
          </cell>
          <cell r="W81">
            <v>0.12881176869012093</v>
          </cell>
        </row>
        <row r="82">
          <cell r="D82">
            <v>43142.62</v>
          </cell>
          <cell r="E82">
            <v>0.01</v>
          </cell>
          <cell r="F82">
            <v>8741.23</v>
          </cell>
          <cell r="G82">
            <v>0</v>
          </cell>
          <cell r="H82">
            <v>3863.66</v>
          </cell>
          <cell r="I82">
            <v>0</v>
          </cell>
          <cell r="J82">
            <v>22168.960000000003</v>
          </cell>
          <cell r="K82">
            <v>0.01</v>
          </cell>
          <cell r="L82">
            <v>34773.850000000006</v>
          </cell>
          <cell r="M82">
            <v>0.01</v>
          </cell>
          <cell r="N82">
            <v>77916.47</v>
          </cell>
          <cell r="O82">
            <v>0.02</v>
          </cell>
          <cell r="P82">
            <v>40859.64</v>
          </cell>
          <cell r="Q82">
            <v>1.2633921459414414E-2</v>
          </cell>
          <cell r="R82">
            <v>118776.11</v>
          </cell>
          <cell r="S82">
            <v>3.2633921459414413E-2</v>
          </cell>
          <cell r="V82">
            <v>118776.11</v>
          </cell>
          <cell r="W82">
            <v>3.6435462516687611E-2</v>
          </cell>
        </row>
        <row r="83">
          <cell r="B83" t="str">
            <v>WAGES</v>
          </cell>
          <cell r="C83" t="str">
            <v>INDONESIAN</v>
          </cell>
          <cell r="D83">
            <v>48324.39</v>
          </cell>
          <cell r="E83">
            <v>0.01</v>
          </cell>
          <cell r="F83">
            <v>43741.229999999996</v>
          </cell>
          <cell r="G83">
            <v>0.01</v>
          </cell>
          <cell r="H83">
            <v>33364.47</v>
          </cell>
          <cell r="I83">
            <v>0.01</v>
          </cell>
          <cell r="J83">
            <v>77978.700000000012</v>
          </cell>
          <cell r="K83">
            <v>0.02</v>
          </cell>
          <cell r="L83">
            <v>155084.40000000002</v>
          </cell>
          <cell r="M83">
            <v>0.04</v>
          </cell>
          <cell r="N83">
            <v>203408.79000000004</v>
          </cell>
          <cell r="O83">
            <v>0.05</v>
          </cell>
          <cell r="P83">
            <v>84215.03</v>
          </cell>
          <cell r="Q83">
            <v>2.6039536195674475E-2</v>
          </cell>
          <cell r="R83">
            <v>287623.82000000007</v>
          </cell>
          <cell r="S83">
            <v>7.6039536195674481E-2</v>
          </cell>
          <cell r="V83">
            <v>287623.82000000007</v>
          </cell>
          <cell r="W83">
            <v>8.8230763850714641E-2</v>
          </cell>
        </row>
        <row r="84">
          <cell r="B84" t="str">
            <v>BONUS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</row>
        <row r="86">
          <cell r="B86" t="str">
            <v>SEVERANCE PAY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V86">
            <v>0</v>
          </cell>
          <cell r="W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1255.5899999999999</v>
          </cell>
          <cell r="K87">
            <v>0</v>
          </cell>
          <cell r="L87">
            <v>1255.5899999999999</v>
          </cell>
          <cell r="M87">
            <v>0</v>
          </cell>
          <cell r="N87">
            <v>1255.5899999999999</v>
          </cell>
          <cell r="O87">
            <v>0</v>
          </cell>
          <cell r="P87">
            <v>0</v>
          </cell>
          <cell r="Q87">
            <v>0</v>
          </cell>
          <cell r="R87">
            <v>1255.5899999999999</v>
          </cell>
          <cell r="S87">
            <v>0</v>
          </cell>
          <cell r="V87">
            <v>1255.5899999999999</v>
          </cell>
          <cell r="W87">
            <v>3.8516164893199307E-4</v>
          </cell>
        </row>
        <row r="88">
          <cell r="B88" t="str">
            <v>MISC. SALARIES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V88">
            <v>0</v>
          </cell>
          <cell r="W88">
            <v>0</v>
          </cell>
        </row>
        <row r="89">
          <cell r="B89" t="str">
            <v xml:space="preserve">  ( SUB-TOTAL )</v>
          </cell>
          <cell r="D89">
            <v>179335.01</v>
          </cell>
          <cell r="E89">
            <v>0.05</v>
          </cell>
          <cell r="F89">
            <v>123251.45999999999</v>
          </cell>
          <cell r="G89">
            <v>0.03</v>
          </cell>
          <cell r="H89">
            <v>37228.130000000005</v>
          </cell>
          <cell r="I89">
            <v>0.01</v>
          </cell>
          <cell r="J89">
            <v>159348.25000000003</v>
          </cell>
          <cell r="K89">
            <v>0.05</v>
          </cell>
          <cell r="L89">
            <v>319827.84000000003</v>
          </cell>
          <cell r="M89">
            <v>0.09</v>
          </cell>
          <cell r="N89">
            <v>499162.85000000003</v>
          </cell>
          <cell r="O89">
            <v>0.14000000000000001</v>
          </cell>
          <cell r="P89">
            <v>328406.67000000004</v>
          </cell>
          <cell r="Q89">
            <v>0.1015443130563027</v>
          </cell>
          <cell r="R89">
            <v>827569.52</v>
          </cell>
          <cell r="S89">
            <v>0.2415443130563027</v>
          </cell>
          <cell r="T89">
            <v>0</v>
          </cell>
          <cell r="U89">
            <v>0</v>
          </cell>
          <cell r="V89">
            <v>827569.52</v>
          </cell>
          <cell r="W89">
            <v>0.25386315670645515</v>
          </cell>
        </row>
        <row r="90">
          <cell r="A90" t="str">
            <v>OVER HEAD</v>
          </cell>
          <cell r="B90" t="str">
            <v>ELECTRICITY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3256.6600000000003</v>
          </cell>
          <cell r="Q90">
            <v>1.0069688979153157E-3</v>
          </cell>
          <cell r="R90">
            <v>3256.6600000000003</v>
          </cell>
          <cell r="S90">
            <v>1.0069688979153157E-3</v>
          </cell>
          <cell r="V90">
            <v>3256.6600000000003</v>
          </cell>
          <cell r="W90">
            <v>9.9900487867127393E-4</v>
          </cell>
        </row>
        <row r="91">
          <cell r="B91" t="str">
            <v>UTILITIES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5452.5399999999991</v>
          </cell>
          <cell r="Q91">
            <v>1.6859414844162958E-3</v>
          </cell>
          <cell r="R91">
            <v>5452.5399999999991</v>
          </cell>
          <cell r="S91">
            <v>1.6859414844162958E-3</v>
          </cell>
          <cell r="V91">
            <v>5452.5399999999991</v>
          </cell>
          <cell r="W91">
            <v>1.6726075369090621E-3</v>
          </cell>
        </row>
        <row r="92">
          <cell r="B92" t="str">
            <v xml:space="preserve">REPAIR </v>
          </cell>
          <cell r="D92">
            <v>100030.36</v>
          </cell>
          <cell r="E92">
            <v>0.03</v>
          </cell>
          <cell r="F92">
            <v>24674.63</v>
          </cell>
          <cell r="G92">
            <v>0.01</v>
          </cell>
          <cell r="H92">
            <v>143916.02000000002</v>
          </cell>
          <cell r="I92">
            <v>0.04</v>
          </cell>
          <cell r="J92">
            <v>136186.27000000002</v>
          </cell>
          <cell r="K92">
            <v>0.04</v>
          </cell>
          <cell r="L92">
            <v>304776.92000000004</v>
          </cell>
          <cell r="M92">
            <v>0.09</v>
          </cell>
          <cell r="N92">
            <v>404807.28</v>
          </cell>
          <cell r="O92">
            <v>0.12</v>
          </cell>
          <cell r="P92">
            <v>66600.009999999995</v>
          </cell>
          <cell r="Q92">
            <v>2.0592919945849119E-2</v>
          </cell>
          <cell r="R92">
            <v>471407.29000000004</v>
          </cell>
          <cell r="S92">
            <v>0.1405929199458491</v>
          </cell>
          <cell r="V92">
            <v>471407.29000000004</v>
          </cell>
          <cell r="W92">
            <v>0.14460772157707713</v>
          </cell>
        </row>
        <row r="93">
          <cell r="B93" t="str">
            <v>CONSUMABLE SUPPLIES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775</v>
          </cell>
          <cell r="I93">
            <v>0</v>
          </cell>
          <cell r="J93">
            <v>1697.29</v>
          </cell>
          <cell r="K93">
            <v>0</v>
          </cell>
          <cell r="L93">
            <v>2472.29</v>
          </cell>
          <cell r="M93">
            <v>0</v>
          </cell>
          <cell r="N93">
            <v>2472.29</v>
          </cell>
          <cell r="O93">
            <v>0</v>
          </cell>
          <cell r="P93">
            <v>17396.21</v>
          </cell>
          <cell r="Q93">
            <v>5.3789595510748411E-3</v>
          </cell>
          <cell r="R93">
            <v>19868.5</v>
          </cell>
          <cell r="S93">
            <v>5.3789595510748411E-3</v>
          </cell>
          <cell r="V93">
            <v>19868.5</v>
          </cell>
          <cell r="W93">
            <v>6.094811380948641E-3</v>
          </cell>
        </row>
        <row r="94">
          <cell r="B94" t="str">
            <v>STATIONERY</v>
          </cell>
          <cell r="D94">
            <v>120.57999999999998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120.57999999999998</v>
          </cell>
          <cell r="O94">
            <v>0</v>
          </cell>
          <cell r="P94">
            <v>4662.2</v>
          </cell>
          <cell r="Q94">
            <v>1.441566020358522E-3</v>
          </cell>
          <cell r="R94">
            <v>4782.78</v>
          </cell>
          <cell r="S94">
            <v>1.441566020358522E-3</v>
          </cell>
          <cell r="V94">
            <v>4782.78</v>
          </cell>
          <cell r="W94">
            <v>1.4671536339720432E-3</v>
          </cell>
        </row>
        <row r="95">
          <cell r="B95" t="str">
            <v>EMPLOYEE RENETIES 1</v>
          </cell>
          <cell r="D95">
            <v>15562.92</v>
          </cell>
          <cell r="E95">
            <v>0</v>
          </cell>
          <cell r="F95">
            <v>8016.4700000000012</v>
          </cell>
          <cell r="G95">
            <v>0</v>
          </cell>
          <cell r="H95">
            <v>10041.209999999999</v>
          </cell>
          <cell r="I95">
            <v>0</v>
          </cell>
          <cell r="J95">
            <v>18981.84</v>
          </cell>
          <cell r="K95">
            <v>0.01</v>
          </cell>
          <cell r="L95">
            <v>37039.520000000004</v>
          </cell>
          <cell r="M95">
            <v>0.01</v>
          </cell>
          <cell r="N95">
            <v>52602.44</v>
          </cell>
          <cell r="O95">
            <v>0.01</v>
          </cell>
          <cell r="P95">
            <v>92353.55</v>
          </cell>
          <cell r="Q95">
            <v>2.8555990635211227E-2</v>
          </cell>
          <cell r="R95">
            <v>144955.99</v>
          </cell>
          <cell r="S95">
            <v>3.8555990635211229E-2</v>
          </cell>
          <cell r="V95">
            <v>144955.99</v>
          </cell>
          <cell r="W95">
            <v>4.4466337045508085E-2</v>
          </cell>
        </row>
        <row r="96">
          <cell r="B96" t="str">
            <v>TRAINING &amp; EDUCATION</v>
          </cell>
          <cell r="D96">
            <v>268.72000000000003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268.72000000000003</v>
          </cell>
          <cell r="O96">
            <v>0</v>
          </cell>
          <cell r="P96">
            <v>1973.65</v>
          </cell>
          <cell r="Q96">
            <v>6.1025841364175651E-4</v>
          </cell>
          <cell r="R96">
            <v>2242.37</v>
          </cell>
          <cell r="S96">
            <v>6.1025841364175651E-4</v>
          </cell>
          <cell r="V96">
            <v>2242.37</v>
          </cell>
          <cell r="W96">
            <v>6.8786381439453427E-4</v>
          </cell>
        </row>
        <row r="97">
          <cell r="B97" t="str">
            <v>O/T MEAL CHARGE</v>
          </cell>
          <cell r="D97">
            <v>1599.53</v>
          </cell>
          <cell r="E97">
            <v>0</v>
          </cell>
          <cell r="F97">
            <v>924.01</v>
          </cell>
          <cell r="G97">
            <v>0</v>
          </cell>
          <cell r="H97">
            <v>594.07999999999993</v>
          </cell>
          <cell r="I97">
            <v>0</v>
          </cell>
          <cell r="J97">
            <v>1824.4</v>
          </cell>
          <cell r="K97">
            <v>0</v>
          </cell>
          <cell r="L97">
            <v>3342.49</v>
          </cell>
          <cell r="M97">
            <v>0</v>
          </cell>
          <cell r="N97">
            <v>4942.0199999999995</v>
          </cell>
          <cell r="O97">
            <v>0</v>
          </cell>
          <cell r="P97">
            <v>1561.26</v>
          </cell>
          <cell r="Q97">
            <v>4.8274620671462961E-4</v>
          </cell>
          <cell r="R97">
            <v>6503.28</v>
          </cell>
          <cell r="S97">
            <v>4.8274620671462961E-4</v>
          </cell>
          <cell r="V97">
            <v>6503.28</v>
          </cell>
          <cell r="W97">
            <v>1.9949299120464894E-3</v>
          </cell>
        </row>
        <row r="98">
          <cell r="B98" t="str">
            <v>DEPRECIATION</v>
          </cell>
          <cell r="D98">
            <v>2236290.9999999991</v>
          </cell>
          <cell r="E98">
            <v>0.69</v>
          </cell>
          <cell r="F98">
            <v>311039.28999999998</v>
          </cell>
          <cell r="G98">
            <v>0.1</v>
          </cell>
          <cell r="H98">
            <v>670959.61</v>
          </cell>
          <cell r="I98">
            <v>0.21</v>
          </cell>
          <cell r="J98">
            <v>1200036.75</v>
          </cell>
          <cell r="K98">
            <v>0.37</v>
          </cell>
          <cell r="L98">
            <v>2182035.65</v>
          </cell>
          <cell r="M98">
            <v>0.67999999999999994</v>
          </cell>
          <cell r="N98">
            <v>4418326.6499999985</v>
          </cell>
          <cell r="O98">
            <v>1.3699999999999999</v>
          </cell>
          <cell r="P98">
            <v>82646.190000000017</v>
          </cell>
          <cell r="Q98">
            <v>2.555444623055517E-2</v>
          </cell>
          <cell r="R98">
            <v>4500972.8399999989</v>
          </cell>
          <cell r="S98">
            <v>1.3955544462305551</v>
          </cell>
          <cell r="V98">
            <v>4500972.8399999989</v>
          </cell>
          <cell r="W98">
            <v>1.3807071741989945</v>
          </cell>
        </row>
        <row r="99">
          <cell r="B99" t="str">
            <v>SUBSCRIPTION</v>
          </cell>
          <cell r="D99">
            <v>191.53</v>
          </cell>
          <cell r="E99">
            <v>0</v>
          </cell>
          <cell r="F99">
            <v>3041.91</v>
          </cell>
          <cell r="G99">
            <v>0</v>
          </cell>
          <cell r="H99">
            <v>94.02000000000001</v>
          </cell>
          <cell r="I99">
            <v>0</v>
          </cell>
          <cell r="J99">
            <v>646.97</v>
          </cell>
          <cell r="K99">
            <v>0</v>
          </cell>
          <cell r="L99">
            <v>3782.8999999999996</v>
          </cell>
          <cell r="M99">
            <v>0</v>
          </cell>
          <cell r="N99">
            <v>3974.43</v>
          </cell>
          <cell r="O99">
            <v>0</v>
          </cell>
          <cell r="P99">
            <v>12351.110000000002</v>
          </cell>
          <cell r="Q99">
            <v>3.8189997189546458E-3</v>
          </cell>
          <cell r="R99">
            <v>16325.540000000003</v>
          </cell>
          <cell r="S99">
            <v>3.8189997189546458E-3</v>
          </cell>
          <cell r="V99">
            <v>16325.540000000003</v>
          </cell>
          <cell r="W99">
            <v>5.0079818301397841E-3</v>
          </cell>
        </row>
        <row r="100">
          <cell r="B100" t="str">
            <v>TRAVEL</v>
          </cell>
          <cell r="D100">
            <v>7047.7800000000007</v>
          </cell>
          <cell r="E100">
            <v>0</v>
          </cell>
          <cell r="F100">
            <v>3355.1899999999996</v>
          </cell>
          <cell r="G100">
            <v>0</v>
          </cell>
          <cell r="H100">
            <v>625.84999999999991</v>
          </cell>
          <cell r="I100">
            <v>0</v>
          </cell>
          <cell r="J100">
            <v>2455.4699999999998</v>
          </cell>
          <cell r="K100">
            <v>0</v>
          </cell>
          <cell r="L100">
            <v>6436.5099999999993</v>
          </cell>
          <cell r="M100">
            <v>0</v>
          </cell>
          <cell r="N100">
            <v>13484.29</v>
          </cell>
          <cell r="O100">
            <v>0</v>
          </cell>
          <cell r="P100">
            <v>27551.33</v>
          </cell>
          <cell r="Q100">
            <v>8.5189526712033722E-3</v>
          </cell>
          <cell r="R100">
            <v>41035.620000000003</v>
          </cell>
          <cell r="S100">
            <v>8.5189526712033722E-3</v>
          </cell>
          <cell r="V100">
            <v>41035.620000000003</v>
          </cell>
          <cell r="W100">
            <v>1.2587984186037382E-2</v>
          </cell>
        </row>
        <row r="101">
          <cell r="B101" t="str">
            <v>VEHICLE OPERATION</v>
          </cell>
          <cell r="D101">
            <v>19079.320000000003</v>
          </cell>
          <cell r="E101">
            <v>0.01</v>
          </cell>
          <cell r="F101">
            <v>1390.1200000000001</v>
          </cell>
          <cell r="G101">
            <v>0</v>
          </cell>
          <cell r="H101">
            <v>1747</v>
          </cell>
          <cell r="I101">
            <v>0</v>
          </cell>
          <cell r="J101">
            <v>3345.06</v>
          </cell>
          <cell r="K101">
            <v>0</v>
          </cell>
          <cell r="L101">
            <v>6482.18</v>
          </cell>
          <cell r="M101">
            <v>0</v>
          </cell>
          <cell r="N101">
            <v>25561.500000000004</v>
          </cell>
          <cell r="O101">
            <v>0.01</v>
          </cell>
          <cell r="P101">
            <v>26541.350000000006</v>
          </cell>
          <cell r="Q101">
            <v>8.2066638699418021E-3</v>
          </cell>
          <cell r="R101">
            <v>52102.850000000006</v>
          </cell>
          <cell r="S101">
            <v>1.8206663869941804E-2</v>
          </cell>
          <cell r="V101">
            <v>52102.850000000006</v>
          </cell>
          <cell r="W101">
            <v>1.598293998841684E-2</v>
          </cell>
        </row>
        <row r="102">
          <cell r="B102" t="str">
            <v>COMMUNICATIONS</v>
          </cell>
          <cell r="D102">
            <v>137.52000000000001</v>
          </cell>
          <cell r="E102">
            <v>0</v>
          </cell>
          <cell r="F102">
            <v>54.870000000000005</v>
          </cell>
          <cell r="G102">
            <v>0</v>
          </cell>
          <cell r="H102">
            <v>0</v>
          </cell>
          <cell r="I102">
            <v>0</v>
          </cell>
          <cell r="J102">
            <v>3106.76</v>
          </cell>
          <cell r="K102">
            <v>0</v>
          </cell>
          <cell r="L102">
            <v>3161.63</v>
          </cell>
          <cell r="M102">
            <v>0</v>
          </cell>
          <cell r="N102">
            <v>3299.15</v>
          </cell>
          <cell r="O102">
            <v>0</v>
          </cell>
          <cell r="P102">
            <v>18057.919999999998</v>
          </cell>
          <cell r="Q102">
            <v>5.583562238932813E-3</v>
          </cell>
          <cell r="R102">
            <v>21357.07</v>
          </cell>
          <cell r="S102">
            <v>5.583562238932813E-3</v>
          </cell>
          <cell r="V102">
            <v>21357.07</v>
          </cell>
          <cell r="W102">
            <v>6.5514413921391552E-3</v>
          </cell>
        </row>
        <row r="103">
          <cell r="B103" t="str">
            <v>CONVENTION &amp; CONFERE.</v>
          </cell>
          <cell r="D103">
            <v>1687.93</v>
          </cell>
          <cell r="E103">
            <v>0</v>
          </cell>
          <cell r="F103">
            <v>1369.79</v>
          </cell>
          <cell r="G103">
            <v>0</v>
          </cell>
          <cell r="H103">
            <v>1105.96</v>
          </cell>
          <cell r="I103">
            <v>0</v>
          </cell>
          <cell r="J103">
            <v>979.61999999999989</v>
          </cell>
          <cell r="K103">
            <v>0</v>
          </cell>
          <cell r="L103">
            <v>3455.37</v>
          </cell>
          <cell r="M103">
            <v>0</v>
          </cell>
          <cell r="N103">
            <v>5143.3</v>
          </cell>
          <cell r="O103">
            <v>0</v>
          </cell>
          <cell r="P103">
            <v>14626.279999999999</v>
          </cell>
          <cell r="Q103">
            <v>4.522489007818078E-3</v>
          </cell>
          <cell r="R103">
            <v>19769.579999999998</v>
          </cell>
          <cell r="S103">
            <v>4.522489007818078E-3</v>
          </cell>
          <cell r="V103">
            <v>19769.579999999998</v>
          </cell>
          <cell r="W103">
            <v>6.0644669290874816E-3</v>
          </cell>
        </row>
        <row r="104">
          <cell r="B104" t="str">
            <v>INSURANCE</v>
          </cell>
          <cell r="D104">
            <v>3877.8399999999997</v>
          </cell>
          <cell r="E104">
            <v>0</v>
          </cell>
          <cell r="F104">
            <v>2130.2800000000002</v>
          </cell>
          <cell r="G104">
            <v>0</v>
          </cell>
          <cell r="H104">
            <v>9340.76</v>
          </cell>
          <cell r="I104">
            <v>0</v>
          </cell>
          <cell r="J104">
            <v>1757.28</v>
          </cell>
          <cell r="K104">
            <v>0</v>
          </cell>
          <cell r="L104">
            <v>13228.320000000002</v>
          </cell>
          <cell r="M104">
            <v>0</v>
          </cell>
          <cell r="N104">
            <v>17106.16</v>
          </cell>
          <cell r="O104">
            <v>0</v>
          </cell>
          <cell r="P104">
            <v>6202.81</v>
          </cell>
          <cell r="Q104">
            <v>1.9179271860366447E-3</v>
          </cell>
          <cell r="R104">
            <v>23308.97</v>
          </cell>
          <cell r="S104">
            <v>1.9179271860366447E-3</v>
          </cell>
          <cell r="V104">
            <v>23308.97</v>
          </cell>
          <cell r="W104">
            <v>7.1502013556227423E-3</v>
          </cell>
        </row>
        <row r="105">
          <cell r="B105" t="str">
            <v>COMMISSION</v>
          </cell>
          <cell r="D105">
            <v>86655.010000000009</v>
          </cell>
          <cell r="E105">
            <v>0.03</v>
          </cell>
          <cell r="F105">
            <v>4.51</v>
          </cell>
          <cell r="G105">
            <v>0</v>
          </cell>
          <cell r="H105">
            <v>3.75</v>
          </cell>
          <cell r="I105">
            <v>0</v>
          </cell>
          <cell r="J105">
            <v>83.600000000000009</v>
          </cell>
          <cell r="K105">
            <v>0</v>
          </cell>
          <cell r="L105">
            <v>91.860000000000014</v>
          </cell>
          <cell r="M105">
            <v>0</v>
          </cell>
          <cell r="N105">
            <v>86746.87000000001</v>
          </cell>
          <cell r="O105">
            <v>0.03</v>
          </cell>
          <cell r="P105">
            <v>30027.97</v>
          </cell>
          <cell r="Q105">
            <v>9.2847370795643876E-3</v>
          </cell>
          <cell r="R105">
            <v>116774.84000000001</v>
          </cell>
          <cell r="S105">
            <v>3.9284737079564383E-2</v>
          </cell>
          <cell r="V105">
            <v>116774.84000000001</v>
          </cell>
          <cell r="W105">
            <v>3.582155793544841E-2</v>
          </cell>
        </row>
        <row r="106">
          <cell r="B106" t="str">
            <v>RENT</v>
          </cell>
          <cell r="D106">
            <v>9788.99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1507850.77</v>
          </cell>
          <cell r="K106">
            <v>0.46</v>
          </cell>
          <cell r="L106">
            <v>1507850.77</v>
          </cell>
          <cell r="M106">
            <v>0.46</v>
          </cell>
          <cell r="N106">
            <v>1517639.76</v>
          </cell>
          <cell r="O106">
            <v>0.46</v>
          </cell>
          <cell r="P106">
            <v>19284.53</v>
          </cell>
          <cell r="Q106">
            <v>5.9628336765013357E-3</v>
          </cell>
          <cell r="R106">
            <v>1536924.29</v>
          </cell>
          <cell r="S106">
            <v>0.46596283367650138</v>
          </cell>
          <cell r="V106">
            <v>1536924.29</v>
          </cell>
          <cell r="W106">
            <v>0.47146305228620228</v>
          </cell>
        </row>
        <row r="107">
          <cell r="B107" t="str">
            <v>TRANSPORTATION</v>
          </cell>
          <cell r="D107">
            <v>4.47</v>
          </cell>
          <cell r="E107">
            <v>0</v>
          </cell>
          <cell r="F107">
            <v>6.23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6.23</v>
          </cell>
          <cell r="M107">
            <v>0</v>
          </cell>
          <cell r="N107">
            <v>10.7</v>
          </cell>
          <cell r="O107">
            <v>0</v>
          </cell>
          <cell r="P107">
            <v>21332.11</v>
          </cell>
          <cell r="Q107">
            <v>6.5959514646626556E-3</v>
          </cell>
          <cell r="R107">
            <v>21342.81</v>
          </cell>
          <cell r="S107">
            <v>6.5959514646626556E-3</v>
          </cell>
          <cell r="V107">
            <v>21342.81</v>
          </cell>
          <cell r="W107">
            <v>6.5470670301947548E-3</v>
          </cell>
        </row>
        <row r="108">
          <cell r="B108" t="str">
            <v>CONTRACT EXPENSES N/ROTO</v>
          </cell>
          <cell r="D108">
            <v>5355068.1700000009</v>
          </cell>
          <cell r="E108">
            <v>1.66</v>
          </cell>
          <cell r="F108">
            <v>0</v>
          </cell>
          <cell r="G108">
            <v>0</v>
          </cell>
          <cell r="H108">
            <v>3683529.71</v>
          </cell>
          <cell r="I108">
            <v>1.1299999999999999</v>
          </cell>
          <cell r="J108">
            <v>1352775.8399999999</v>
          </cell>
          <cell r="K108">
            <v>0.41</v>
          </cell>
          <cell r="L108">
            <v>5036305.55</v>
          </cell>
          <cell r="M108">
            <v>1.5399999999999998</v>
          </cell>
          <cell r="N108">
            <v>10391373.720000001</v>
          </cell>
          <cell r="O108">
            <v>3.1999999999999997</v>
          </cell>
          <cell r="P108">
            <v>0</v>
          </cell>
          <cell r="Q108">
            <v>0</v>
          </cell>
          <cell r="R108">
            <v>10391373.720000001</v>
          </cell>
          <cell r="S108">
            <v>3.1999999999999997</v>
          </cell>
          <cell r="V108">
            <v>10391373.720000001</v>
          </cell>
          <cell r="W108">
            <v>3.1876318198327316</v>
          </cell>
        </row>
        <row r="109">
          <cell r="B109" t="str">
            <v>CONTRACT EXPENSES S/ROTO</v>
          </cell>
          <cell r="D109">
            <v>14627659.280000001</v>
          </cell>
          <cell r="E109">
            <v>4.54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14627659.280000001</v>
          </cell>
          <cell r="O109">
            <v>4.54</v>
          </cell>
          <cell r="P109">
            <v>0</v>
          </cell>
          <cell r="Q109">
            <v>0</v>
          </cell>
          <cell r="R109">
            <v>14627659.280000001</v>
          </cell>
          <cell r="S109">
            <v>4.54</v>
          </cell>
          <cell r="V109">
            <v>14627659.280000001</v>
          </cell>
          <cell r="W109">
            <v>4.4871441858410561</v>
          </cell>
        </row>
        <row r="110">
          <cell r="B110" t="str">
            <v>R &amp; D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</row>
        <row r="111">
          <cell r="B111" t="str">
            <v>WASTE EXPENSES</v>
          </cell>
          <cell r="D111">
            <v>5749472.8099999996</v>
          </cell>
          <cell r="E111">
            <v>1.78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5749472.8099999996</v>
          </cell>
          <cell r="O111">
            <v>1.78</v>
          </cell>
          <cell r="P111">
            <v>0</v>
          </cell>
          <cell r="Q111">
            <v>0</v>
          </cell>
          <cell r="R111">
            <v>5749472.8099999996</v>
          </cell>
          <cell r="S111">
            <v>1.78</v>
          </cell>
          <cell r="V111">
            <v>5749472.8099999996</v>
          </cell>
          <cell r="W111">
            <v>1.7636939032560466</v>
          </cell>
        </row>
        <row r="112">
          <cell r="B112" t="str">
            <v>MEDICAL COST</v>
          </cell>
          <cell r="D112">
            <v>4545.2299999999996</v>
          </cell>
          <cell r="E112">
            <v>0</v>
          </cell>
          <cell r="F112">
            <v>2718.4</v>
          </cell>
          <cell r="G112">
            <v>0</v>
          </cell>
          <cell r="H112">
            <v>2121.1600000000003</v>
          </cell>
          <cell r="I112">
            <v>0</v>
          </cell>
          <cell r="J112">
            <v>2694.22</v>
          </cell>
          <cell r="K112">
            <v>0</v>
          </cell>
          <cell r="L112">
            <v>7533.7800000000007</v>
          </cell>
          <cell r="M112">
            <v>0</v>
          </cell>
          <cell r="N112">
            <v>12079.01</v>
          </cell>
          <cell r="O112">
            <v>0</v>
          </cell>
          <cell r="P112">
            <v>7295.6500000000005</v>
          </cell>
          <cell r="Q112">
            <v>2.2558365442127432E-3</v>
          </cell>
          <cell r="R112">
            <v>19374.66</v>
          </cell>
          <cell r="S112">
            <v>2.2558365442127432E-3</v>
          </cell>
          <cell r="V112">
            <v>19374.66</v>
          </cell>
          <cell r="W112">
            <v>5.9433222573425475E-3</v>
          </cell>
        </row>
        <row r="113">
          <cell r="B113" t="str">
            <v>TAXES &amp; DUES</v>
          </cell>
          <cell r="D113">
            <v>712.99</v>
          </cell>
          <cell r="E113">
            <v>0</v>
          </cell>
          <cell r="F113">
            <v>201.7</v>
          </cell>
          <cell r="G113">
            <v>0</v>
          </cell>
          <cell r="H113">
            <v>112.3</v>
          </cell>
          <cell r="I113">
            <v>0</v>
          </cell>
          <cell r="J113">
            <v>260.45999999999998</v>
          </cell>
          <cell r="K113">
            <v>0</v>
          </cell>
          <cell r="L113">
            <v>574.46</v>
          </cell>
          <cell r="M113">
            <v>0</v>
          </cell>
          <cell r="N113">
            <v>1287.45</v>
          </cell>
          <cell r="O113">
            <v>0</v>
          </cell>
          <cell r="P113">
            <v>48526.939999999995</v>
          </cell>
          <cell r="Q113">
            <v>1.5004673282136496E-2</v>
          </cell>
          <cell r="R113">
            <v>49814.389999999992</v>
          </cell>
          <cell r="S113">
            <v>1.5004673282136496E-2</v>
          </cell>
          <cell r="V113">
            <v>49814.389999999992</v>
          </cell>
          <cell r="W113">
            <v>1.5280937720865397E-2</v>
          </cell>
        </row>
        <row r="114">
          <cell r="B114" t="str">
            <v>PUBLIC RELATIONSHIP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3149.45</v>
          </cell>
          <cell r="K114">
            <v>0</v>
          </cell>
          <cell r="L114">
            <v>3149.45</v>
          </cell>
          <cell r="M114">
            <v>0</v>
          </cell>
          <cell r="N114">
            <v>3149.45</v>
          </cell>
          <cell r="O114">
            <v>0</v>
          </cell>
          <cell r="P114">
            <v>32742.600000000006</v>
          </cell>
          <cell r="Q114">
            <v>1.0124108699367456E-2</v>
          </cell>
          <cell r="R114">
            <v>35892.050000000003</v>
          </cell>
          <cell r="S114">
            <v>1.0124108699367456E-2</v>
          </cell>
          <cell r="V114">
            <v>35892.050000000003</v>
          </cell>
          <cell r="W114">
            <v>1.1010155513782002E-2</v>
          </cell>
        </row>
        <row r="115">
          <cell r="B115" t="str">
            <v>BUSINESS DEVELOPMENT</v>
          </cell>
          <cell r="D115">
            <v>453.85</v>
          </cell>
          <cell r="E115">
            <v>0</v>
          </cell>
          <cell r="F115">
            <v>469.87</v>
          </cell>
          <cell r="G115">
            <v>0</v>
          </cell>
          <cell r="H115">
            <v>51.419999999999995</v>
          </cell>
          <cell r="I115">
            <v>0</v>
          </cell>
          <cell r="J115">
            <v>261.12</v>
          </cell>
          <cell r="K115">
            <v>0</v>
          </cell>
          <cell r="L115">
            <v>782.41</v>
          </cell>
          <cell r="M115">
            <v>0</v>
          </cell>
          <cell r="N115">
            <v>1236.26</v>
          </cell>
          <cell r="O115">
            <v>0</v>
          </cell>
          <cell r="P115">
            <v>2740.6400000000003</v>
          </cell>
          <cell r="Q115">
            <v>8.4741398868246325E-4</v>
          </cell>
          <cell r="R115">
            <v>3976.9000000000005</v>
          </cell>
          <cell r="S115">
            <v>8.4741398868246325E-4</v>
          </cell>
          <cell r="V115">
            <v>3976.9000000000005</v>
          </cell>
          <cell r="W115">
            <v>1.219943900188472E-3</v>
          </cell>
        </row>
        <row r="116">
          <cell r="B116" t="str">
            <v>SHIPPING EXPENSES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219437.95</v>
          </cell>
          <cell r="K116">
            <v>7.0000000000000007E-2</v>
          </cell>
          <cell r="L116">
            <v>219437.95</v>
          </cell>
          <cell r="M116">
            <v>7.0000000000000007E-2</v>
          </cell>
          <cell r="N116">
            <v>219437.95</v>
          </cell>
          <cell r="O116">
            <v>7.0000000000000007E-2</v>
          </cell>
          <cell r="P116">
            <v>0</v>
          </cell>
          <cell r="Q116">
            <v>0</v>
          </cell>
          <cell r="R116">
            <v>219437.95</v>
          </cell>
          <cell r="S116">
            <v>7.0000000000000007E-2</v>
          </cell>
          <cell r="V116">
            <v>219437.95</v>
          </cell>
          <cell r="W116">
            <v>6.7314236860962787E-2</v>
          </cell>
        </row>
        <row r="117">
          <cell r="B117" t="str">
            <v>RECLAMATION EXPENSE</v>
          </cell>
          <cell r="D117">
            <v>20472.04</v>
          </cell>
          <cell r="E117">
            <v>0.01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20472.04</v>
          </cell>
          <cell r="O117">
            <v>0.01</v>
          </cell>
          <cell r="P117">
            <v>20848.859999999997</v>
          </cell>
          <cell r="Q117">
            <v>6.4465291362901574E-3</v>
          </cell>
          <cell r="R117">
            <v>41320.899999999994</v>
          </cell>
          <cell r="S117">
            <v>1.6446529136290158E-2</v>
          </cell>
          <cell r="V117">
            <v>41320.899999999994</v>
          </cell>
          <cell r="W117">
            <v>1.2675495965525363E-2</v>
          </cell>
        </row>
        <row r="118">
          <cell r="B118" t="str">
            <v>MISC. EXPENSE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V118">
            <v>0</v>
          </cell>
          <cell r="W118">
            <v>0</v>
          </cell>
        </row>
        <row r="119">
          <cell r="B119" t="str">
            <v xml:space="preserve">  ( SUB-TOTAL )</v>
          </cell>
          <cell r="D119">
            <v>28240727.870000001</v>
          </cell>
          <cell r="E119">
            <v>8.75</v>
          </cell>
          <cell r="F119">
            <v>359397.26999999996</v>
          </cell>
          <cell r="G119">
            <v>0.11</v>
          </cell>
          <cell r="H119">
            <v>4525017.8499999996</v>
          </cell>
          <cell r="I119">
            <v>1.38</v>
          </cell>
          <cell r="J119">
            <v>4457531.12</v>
          </cell>
          <cell r="K119">
            <v>1.36</v>
          </cell>
          <cell r="L119">
            <v>9341946.2399999984</v>
          </cell>
          <cell r="M119">
            <v>2.8499999999999996</v>
          </cell>
          <cell r="N119">
            <v>37582674.110000007</v>
          </cell>
          <cell r="O119">
            <v>11.599999999999998</v>
          </cell>
          <cell r="P119">
            <v>564032.37000000011</v>
          </cell>
          <cell r="Q119">
            <v>0.17440047595004193</v>
          </cell>
          <cell r="R119">
            <v>38146706.479999997</v>
          </cell>
          <cell r="S119">
            <v>11.774400475950042</v>
          </cell>
          <cell r="T119">
            <v>0</v>
          </cell>
          <cell r="U119">
            <v>0</v>
          </cell>
          <cell r="V119">
            <v>38146706.479999997</v>
          </cell>
          <cell r="W119">
            <v>11.701788298060313</v>
          </cell>
        </row>
        <row r="120">
          <cell r="A120" t="str">
            <v>TOTAL OF DIRECT COST</v>
          </cell>
          <cell r="D120">
            <v>30864707.789999999</v>
          </cell>
          <cell r="E120">
            <v>9.5500000000000007</v>
          </cell>
          <cell r="F120">
            <v>798408.85999999987</v>
          </cell>
          <cell r="G120">
            <v>0.22999999999999998</v>
          </cell>
          <cell r="H120">
            <v>4950292.3599999994</v>
          </cell>
          <cell r="I120">
            <v>1.52</v>
          </cell>
          <cell r="J120">
            <v>5527577.5300000003</v>
          </cell>
          <cell r="K120">
            <v>1.6900000000000002</v>
          </cell>
          <cell r="L120">
            <v>11276278.749999998</v>
          </cell>
          <cell r="M120">
            <v>3.4399999999999995</v>
          </cell>
          <cell r="N120">
            <v>42140986.540000007</v>
          </cell>
          <cell r="O120">
            <v>12.989999999999998</v>
          </cell>
          <cell r="P120">
            <v>932175.53000000014</v>
          </cell>
          <cell r="Q120">
            <v>0.28823142916599376</v>
          </cell>
          <cell r="R120">
            <v>43073162.07</v>
          </cell>
          <cell r="S120">
            <v>13.278231429165993</v>
          </cell>
          <cell r="T120">
            <v>0</v>
          </cell>
          <cell r="U120">
            <v>0</v>
          </cell>
          <cell r="V120">
            <v>43073162.07</v>
          </cell>
          <cell r="W120">
            <v>13.213015496775366</v>
          </cell>
        </row>
        <row r="121">
          <cell r="A121" t="str">
            <v>ALLOCAT. OF INDIRECT(ADM)</v>
          </cell>
          <cell r="D121">
            <v>678077.4</v>
          </cell>
          <cell r="E121">
            <v>0.2102849221522903</v>
          </cell>
          <cell r="F121">
            <v>18685.82</v>
          </cell>
          <cell r="G121">
            <v>5.7320154213130201E-3</v>
          </cell>
          <cell r="H121">
            <v>110525.56</v>
          </cell>
          <cell r="I121">
            <v>3.390454442830218E-2</v>
          </cell>
          <cell r="J121">
            <v>124886.75000000001</v>
          </cell>
          <cell r="K121">
            <v>3.8309947164088275E-2</v>
          </cell>
          <cell r="L121">
            <v>254098.13</v>
          </cell>
          <cell r="M121">
            <v>7.7946507013703467E-2</v>
          </cell>
          <cell r="N121">
            <v>932175.53</v>
          </cell>
          <cell r="O121">
            <v>0.28823142916599376</v>
          </cell>
        </row>
        <row r="122">
          <cell r="A122" t="str">
            <v>TOTAL COST OF PRODUCT(A)</v>
          </cell>
          <cell r="D122">
            <v>31542785.189999998</v>
          </cell>
          <cell r="E122">
            <v>9.7602849221522909</v>
          </cell>
          <cell r="F122">
            <v>817094.67999999982</v>
          </cell>
          <cell r="G122">
            <v>0.235732015421313</v>
          </cell>
          <cell r="H122">
            <v>5060817.919999999</v>
          </cell>
          <cell r="I122">
            <v>1.5539045444283022</v>
          </cell>
          <cell r="J122">
            <v>5652464.2800000003</v>
          </cell>
          <cell r="K122">
            <v>1.7283099471640884</v>
          </cell>
          <cell r="L122">
            <v>11530376.879999999</v>
          </cell>
          <cell r="M122">
            <v>3.5179465070137028</v>
          </cell>
          <cell r="N122">
            <v>43073162.070000008</v>
          </cell>
          <cell r="O122">
            <v>13.278231429165992</v>
          </cell>
        </row>
        <row r="123">
          <cell r="A123" t="str">
            <v>DEPRECIATION (B)</v>
          </cell>
          <cell r="D123">
            <v>2236290.9999999991</v>
          </cell>
          <cell r="E123">
            <v>0.69</v>
          </cell>
          <cell r="F123">
            <v>311039.28999999998</v>
          </cell>
          <cell r="G123">
            <v>0.1</v>
          </cell>
          <cell r="H123">
            <v>670959.61</v>
          </cell>
          <cell r="I123">
            <v>0.21</v>
          </cell>
          <cell r="J123">
            <v>1200036.75</v>
          </cell>
          <cell r="K123">
            <v>0.37</v>
          </cell>
          <cell r="L123">
            <v>2182035.65</v>
          </cell>
          <cell r="M123">
            <v>0.67999999999999994</v>
          </cell>
          <cell r="N123">
            <v>4418326.6499999985</v>
          </cell>
          <cell r="O123">
            <v>1.3699999999999999</v>
          </cell>
        </row>
        <row r="124">
          <cell r="A124" t="str">
            <v>TOTAL (A - B)</v>
          </cell>
          <cell r="D124">
            <v>29306494.189999998</v>
          </cell>
          <cell r="E124">
            <v>9.07</v>
          </cell>
          <cell r="F124">
            <v>506055.39</v>
          </cell>
          <cell r="G124">
            <v>0.14000000000000001</v>
          </cell>
          <cell r="H124">
            <v>4389858.3099999996</v>
          </cell>
          <cell r="I124">
            <v>1.34</v>
          </cell>
          <cell r="J124">
            <v>4452427.53</v>
          </cell>
          <cell r="K124">
            <v>1.36</v>
          </cell>
          <cell r="L124">
            <v>9348341.2300000004</v>
          </cell>
          <cell r="M124">
            <v>2.84</v>
          </cell>
          <cell r="N124">
            <v>38654835.420000002</v>
          </cell>
          <cell r="O124">
            <v>11.91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>
        <row r="66">
          <cell r="B66" t="str">
            <v>Cotrans</v>
          </cell>
        </row>
      </sheetData>
      <sheetData sheetId="34">
        <row r="66">
          <cell r="B66" t="str">
            <v>Cotrans</v>
          </cell>
        </row>
      </sheetData>
      <sheetData sheetId="35">
        <row r="66">
          <cell r="B66" t="str">
            <v>Cotrans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pageSetUpPr fitToPage="1"/>
  </sheetPr>
  <dimension ref="A1:J49"/>
  <sheetViews>
    <sheetView showGridLines="0" tabSelected="1" view="pageBreakPreview" zoomScale="75" zoomScaleNormal="75" zoomScaleSheetLayoutView="75" workbookViewId="0">
      <selection activeCell="A14" sqref="A14"/>
    </sheetView>
  </sheetViews>
  <sheetFormatPr defaultColWidth="9.7109375" defaultRowHeight="15" customHeight="1"/>
  <cols>
    <col min="1" max="8" width="11.28515625" style="35" customWidth="1"/>
    <col min="9" max="16384" width="9.7109375" style="35"/>
  </cols>
  <sheetData>
    <row r="1" spans="1:10" ht="15" customHeight="1" thickTop="1">
      <c r="A1" s="30"/>
      <c r="B1" s="31"/>
      <c r="C1" s="31"/>
      <c r="D1" s="31"/>
      <c r="E1" s="31"/>
      <c r="F1" s="31"/>
      <c r="G1" s="31"/>
      <c r="H1" s="32"/>
      <c r="I1" s="34"/>
      <c r="J1" s="34"/>
    </row>
    <row r="2" spans="1:10" ht="15" customHeight="1">
      <c r="A2" s="33"/>
      <c r="B2" s="36"/>
      <c r="C2" s="34"/>
      <c r="D2" s="34"/>
      <c r="E2" s="34"/>
      <c r="F2" s="34"/>
      <c r="G2" s="34"/>
      <c r="H2" s="37"/>
      <c r="I2" s="34"/>
      <c r="J2" s="34"/>
    </row>
    <row r="3" spans="1:10" ht="15" customHeight="1">
      <c r="A3" s="33"/>
      <c r="B3" s="36"/>
      <c r="C3" s="34"/>
      <c r="D3" s="34"/>
      <c r="E3" s="34"/>
      <c r="F3" s="34"/>
      <c r="G3" s="34"/>
      <c r="H3" s="37"/>
      <c r="I3" s="34"/>
      <c r="J3" s="34"/>
    </row>
    <row r="4" spans="1:10" s="38" customFormat="1" ht="15" customHeight="1">
      <c r="A4" s="33"/>
      <c r="B4" s="36" t="s">
        <v>21</v>
      </c>
      <c r="C4" s="34"/>
      <c r="D4" s="34"/>
      <c r="E4" s="34"/>
      <c r="F4" s="34"/>
      <c r="G4" s="34"/>
      <c r="H4" s="37"/>
      <c r="I4" s="34"/>
      <c r="J4" s="34"/>
    </row>
    <row r="5" spans="1:10" s="39" customFormat="1" ht="15" customHeight="1">
      <c r="A5" s="33"/>
      <c r="B5" s="36"/>
      <c r="C5" s="34"/>
      <c r="D5" s="34"/>
      <c r="E5" s="34"/>
      <c r="F5" s="34"/>
      <c r="G5" s="34"/>
      <c r="H5" s="37"/>
      <c r="I5" s="34"/>
      <c r="J5" s="34"/>
    </row>
    <row r="6" spans="1:10" ht="15" customHeight="1">
      <c r="A6" s="10"/>
      <c r="B6" s="36"/>
      <c r="C6" s="17"/>
      <c r="D6" s="18"/>
      <c r="E6" s="17"/>
      <c r="F6" s="17"/>
      <c r="G6" s="17"/>
      <c r="H6" s="40"/>
      <c r="I6" s="41"/>
      <c r="J6" s="41"/>
    </row>
    <row r="7" spans="1:10" ht="15" customHeight="1">
      <c r="A7" s="10"/>
      <c r="B7" s="16"/>
      <c r="C7" s="17"/>
      <c r="D7" s="18"/>
      <c r="E7" s="17"/>
      <c r="F7" s="17"/>
      <c r="G7" s="17"/>
      <c r="H7" s="40"/>
    </row>
    <row r="8" spans="1:10" ht="15" customHeight="1">
      <c r="A8" s="10"/>
      <c r="B8" s="16"/>
      <c r="C8" s="17"/>
      <c r="D8" s="18"/>
      <c r="E8" s="17"/>
      <c r="F8" s="17"/>
      <c r="G8" s="17"/>
      <c r="H8" s="40"/>
    </row>
    <row r="9" spans="1:10" ht="15" customHeight="1">
      <c r="A9" s="10"/>
      <c r="B9" s="16"/>
      <c r="C9" s="17"/>
      <c r="D9" s="18"/>
      <c r="E9" s="17"/>
      <c r="F9" s="17"/>
      <c r="G9" s="17"/>
      <c r="H9" s="40"/>
    </row>
    <row r="10" spans="1:10" ht="15" customHeight="1">
      <c r="A10" s="10"/>
      <c r="B10" s="16"/>
      <c r="C10" s="17"/>
      <c r="D10" s="18"/>
      <c r="E10" s="17"/>
      <c r="F10" s="17"/>
      <c r="G10" s="17"/>
      <c r="H10" s="40"/>
    </row>
    <row r="11" spans="1:10" ht="15" customHeight="1">
      <c r="A11" s="19"/>
      <c r="B11" s="16"/>
      <c r="C11" s="17"/>
      <c r="D11" s="18"/>
      <c r="E11" s="17"/>
      <c r="F11" s="17"/>
      <c r="G11" s="17"/>
      <c r="H11" s="40"/>
    </row>
    <row r="12" spans="1:10" ht="30">
      <c r="A12" s="559" t="s">
        <v>75</v>
      </c>
      <c r="B12" s="560"/>
      <c r="C12" s="560"/>
      <c r="D12" s="560"/>
      <c r="E12" s="560"/>
      <c r="F12" s="560"/>
      <c r="G12" s="560"/>
      <c r="H12" s="561"/>
    </row>
    <row r="13" spans="1:10" ht="26.25">
      <c r="A13" s="562" t="s">
        <v>264</v>
      </c>
      <c r="B13" s="563"/>
      <c r="C13" s="563"/>
      <c r="D13" s="563"/>
      <c r="E13" s="563"/>
      <c r="F13" s="563"/>
      <c r="G13" s="563"/>
      <c r="H13" s="564"/>
    </row>
    <row r="14" spans="1:10" ht="15" customHeight="1">
      <c r="A14" s="10"/>
      <c r="B14" s="11"/>
      <c r="C14" s="12"/>
      <c r="D14" s="11"/>
      <c r="E14" s="11"/>
      <c r="F14" s="11"/>
      <c r="G14" s="11"/>
      <c r="H14" s="40"/>
    </row>
    <row r="15" spans="1:10" ht="15" customHeight="1">
      <c r="A15" s="10"/>
      <c r="B15" s="11"/>
      <c r="C15" s="11"/>
      <c r="D15" s="11"/>
      <c r="E15" s="12"/>
      <c r="F15" s="12"/>
      <c r="G15" s="11"/>
      <c r="H15" s="40"/>
    </row>
    <row r="16" spans="1:10" ht="15" customHeight="1">
      <c r="A16" s="10"/>
      <c r="B16" s="11"/>
      <c r="C16" s="11"/>
      <c r="D16" s="11"/>
      <c r="E16" s="12"/>
      <c r="F16" s="12"/>
      <c r="G16" s="11"/>
      <c r="H16" s="40"/>
    </row>
    <row r="17" spans="1:8" ht="15" customHeight="1">
      <c r="A17" s="10"/>
      <c r="B17" s="11"/>
      <c r="C17" s="11"/>
      <c r="D17" s="11"/>
      <c r="E17" s="11"/>
      <c r="F17" s="11"/>
      <c r="G17" s="11"/>
      <c r="H17" s="40"/>
    </row>
    <row r="18" spans="1:8" ht="15" customHeight="1">
      <c r="A18" s="10"/>
      <c r="B18" s="11"/>
      <c r="C18" s="11"/>
      <c r="D18" s="11"/>
      <c r="E18" s="11"/>
      <c r="F18" s="11"/>
      <c r="G18" s="11"/>
      <c r="H18" s="40"/>
    </row>
    <row r="19" spans="1:8" ht="15" customHeight="1">
      <c r="A19" s="10"/>
      <c r="B19" s="11"/>
      <c r="C19" s="11"/>
      <c r="D19" s="11"/>
      <c r="E19" s="11"/>
      <c r="F19" s="11"/>
      <c r="G19" s="11"/>
      <c r="H19" s="40"/>
    </row>
    <row r="20" spans="1:8" ht="15" customHeight="1">
      <c r="A20" s="10"/>
      <c r="B20" s="11"/>
      <c r="C20" s="11"/>
      <c r="D20" s="11"/>
      <c r="E20" s="11"/>
      <c r="F20" s="11"/>
      <c r="G20" s="11"/>
      <c r="H20" s="40"/>
    </row>
    <row r="21" spans="1:8" ht="15" customHeight="1">
      <c r="A21" s="10"/>
      <c r="B21" s="11"/>
      <c r="C21" s="17"/>
      <c r="D21" s="18"/>
      <c r="E21" s="17"/>
      <c r="F21" s="17"/>
      <c r="G21" s="17"/>
      <c r="H21" s="40"/>
    </row>
    <row r="22" spans="1:8" ht="15" customHeight="1">
      <c r="A22" s="10"/>
      <c r="B22" s="16"/>
      <c r="C22" s="17"/>
      <c r="D22" s="18"/>
      <c r="E22" s="17"/>
      <c r="F22" s="17"/>
      <c r="G22" s="17"/>
      <c r="H22" s="40"/>
    </row>
    <row r="23" spans="1:8" ht="15" customHeight="1">
      <c r="A23" s="19"/>
      <c r="B23" s="16"/>
      <c r="C23" s="17"/>
      <c r="D23" s="18"/>
      <c r="E23" s="17"/>
      <c r="F23" s="17"/>
      <c r="G23" s="17"/>
      <c r="H23" s="40"/>
    </row>
    <row r="24" spans="1:8" ht="26.25" customHeight="1">
      <c r="A24" s="20" t="s">
        <v>18</v>
      </c>
      <c r="B24" s="13"/>
      <c r="C24" s="13"/>
      <c r="D24" s="13"/>
      <c r="E24" s="14"/>
      <c r="F24" s="14"/>
      <c r="G24" s="13"/>
      <c r="H24" s="15"/>
    </row>
    <row r="25" spans="1:8" ht="15" customHeight="1">
      <c r="A25" s="21"/>
      <c r="B25" s="22"/>
      <c r="C25" s="22"/>
      <c r="D25" s="22"/>
      <c r="E25" s="23"/>
      <c r="F25" s="23"/>
      <c r="G25" s="22"/>
      <c r="H25" s="24"/>
    </row>
    <row r="26" spans="1:8" ht="24.95" customHeight="1">
      <c r="A26" s="200" t="s">
        <v>70</v>
      </c>
      <c r="B26" s="22"/>
      <c r="C26" s="22"/>
      <c r="D26" s="22"/>
      <c r="E26" s="23"/>
      <c r="F26" s="23"/>
      <c r="G26" s="22"/>
      <c r="H26" s="24"/>
    </row>
    <row r="27" spans="1:8" ht="24.95" customHeight="1">
      <c r="A27" s="200" t="s">
        <v>226</v>
      </c>
      <c r="B27" s="22"/>
      <c r="C27" s="22"/>
      <c r="D27" s="22"/>
      <c r="E27" s="23"/>
      <c r="F27" s="23"/>
      <c r="G27" s="22"/>
      <c r="H27" s="24"/>
    </row>
    <row r="28" spans="1:8" ht="24.95" customHeight="1">
      <c r="A28" s="200" t="s">
        <v>227</v>
      </c>
      <c r="B28" s="22"/>
      <c r="C28" s="22"/>
      <c r="D28" s="22"/>
      <c r="E28" s="23"/>
      <c r="F28" s="23"/>
      <c r="G28" s="22"/>
      <c r="H28" s="24"/>
    </row>
    <row r="29" spans="1:8" ht="24.95" customHeight="1">
      <c r="A29" s="200" t="s">
        <v>82</v>
      </c>
      <c r="B29" s="22"/>
      <c r="C29" s="22"/>
      <c r="D29" s="22"/>
      <c r="E29" s="23"/>
      <c r="F29" s="23"/>
      <c r="G29" s="22"/>
      <c r="H29" s="24"/>
    </row>
    <row r="30" spans="1:8" ht="15" customHeight="1">
      <c r="A30" s="21"/>
      <c r="B30" s="22"/>
      <c r="C30" s="22"/>
      <c r="D30" s="22"/>
      <c r="E30" s="23"/>
      <c r="F30" s="23"/>
      <c r="G30" s="22"/>
      <c r="H30" s="24"/>
    </row>
    <row r="31" spans="1:8" ht="15" customHeight="1">
      <c r="A31" s="21"/>
      <c r="B31" s="22"/>
      <c r="C31" s="22"/>
      <c r="D31" s="22"/>
      <c r="E31" s="23"/>
      <c r="F31" s="23"/>
      <c r="G31" s="22"/>
      <c r="H31" s="24"/>
    </row>
    <row r="32" spans="1:8" ht="15" customHeight="1">
      <c r="A32" s="21"/>
      <c r="B32" s="22"/>
      <c r="C32" s="22"/>
      <c r="D32" s="22"/>
      <c r="E32" s="23"/>
      <c r="F32" s="23"/>
      <c r="G32" s="22"/>
      <c r="H32" s="24"/>
    </row>
    <row r="33" spans="1:8" ht="15" customHeight="1">
      <c r="A33" s="21"/>
      <c r="B33" s="22"/>
      <c r="C33" s="22"/>
      <c r="D33" s="22"/>
      <c r="E33" s="23"/>
      <c r="F33" s="23"/>
      <c r="G33" s="22"/>
      <c r="H33" s="24"/>
    </row>
    <row r="34" spans="1:8" ht="15" customHeight="1">
      <c r="A34" s="21"/>
      <c r="B34" s="22"/>
      <c r="C34" s="22"/>
      <c r="D34" s="22"/>
      <c r="E34" s="23"/>
      <c r="F34" s="23"/>
      <c r="G34" s="22"/>
      <c r="H34" s="24"/>
    </row>
    <row r="35" spans="1:8" ht="15" customHeight="1">
      <c r="A35" s="42"/>
      <c r="B35" s="43"/>
      <c r="C35" s="43"/>
      <c r="D35" s="43"/>
      <c r="E35" s="43"/>
      <c r="F35" s="43"/>
      <c r="G35" s="43"/>
      <c r="H35" s="40"/>
    </row>
    <row r="36" spans="1:8" ht="15" customHeight="1">
      <c r="A36" s="42"/>
      <c r="B36" s="43"/>
      <c r="C36" s="43"/>
      <c r="D36" s="43"/>
      <c r="E36" s="43"/>
      <c r="F36" s="43"/>
      <c r="G36" s="43"/>
      <c r="H36" s="40"/>
    </row>
    <row r="37" spans="1:8" ht="15" customHeight="1">
      <c r="A37" s="42"/>
      <c r="B37" s="43"/>
      <c r="C37" s="43"/>
      <c r="D37" s="43"/>
      <c r="E37" s="43"/>
      <c r="F37" s="43"/>
      <c r="G37" s="43"/>
      <c r="H37" s="40"/>
    </row>
    <row r="38" spans="1:8" ht="15" customHeight="1">
      <c r="A38" s="42"/>
      <c r="B38" s="43"/>
      <c r="C38" s="43"/>
      <c r="D38" s="43"/>
      <c r="E38" s="43"/>
      <c r="F38" s="43"/>
      <c r="G38" s="43"/>
      <c r="H38" s="40"/>
    </row>
    <row r="39" spans="1:8" s="44" customFormat="1" ht="15" customHeight="1">
      <c r="A39" s="48"/>
      <c r="B39" s="49"/>
      <c r="C39" s="49"/>
      <c r="D39" s="49"/>
      <c r="E39" s="49"/>
      <c r="F39" s="49"/>
      <c r="G39" s="49"/>
      <c r="H39" s="50"/>
    </row>
    <row r="40" spans="1:8" s="44" customFormat="1" ht="15" customHeight="1">
      <c r="A40" s="48"/>
      <c r="B40" s="49"/>
      <c r="C40" s="49"/>
      <c r="D40" s="49"/>
      <c r="E40" s="49"/>
      <c r="F40" s="49"/>
      <c r="G40" s="49"/>
      <c r="H40" s="50"/>
    </row>
    <row r="41" spans="1:8" ht="15" customHeight="1">
      <c r="A41" s="25" t="s">
        <v>22</v>
      </c>
      <c r="B41" s="26"/>
      <c r="C41" s="26"/>
      <c r="D41" s="26"/>
      <c r="E41" s="27"/>
      <c r="F41" s="27"/>
      <c r="G41" s="26"/>
      <c r="H41" s="28"/>
    </row>
    <row r="42" spans="1:8" s="44" customFormat="1" ht="15" customHeight="1">
      <c r="A42" s="25"/>
      <c r="B42" s="26"/>
      <c r="C42" s="26"/>
      <c r="D42" s="26"/>
      <c r="E42" s="27"/>
      <c r="F42" s="27"/>
      <c r="G42" s="26"/>
      <c r="H42" s="28"/>
    </row>
    <row r="43" spans="1:8" ht="15" customHeight="1" thickBot="1">
      <c r="A43" s="45"/>
      <c r="B43" s="46"/>
      <c r="C43" s="46"/>
      <c r="D43" s="46"/>
      <c r="E43" s="46"/>
      <c r="F43" s="46"/>
      <c r="G43" s="46"/>
      <c r="H43" s="47"/>
    </row>
    <row r="44" spans="1:8" ht="15" customHeight="1" thickTop="1">
      <c r="A44" s="43"/>
      <c r="B44" s="43"/>
      <c r="C44" s="43"/>
      <c r="D44" s="43"/>
      <c r="E44" s="43"/>
      <c r="F44" s="43"/>
      <c r="G44" s="43"/>
      <c r="H44" s="41"/>
    </row>
    <row r="45" spans="1:8" ht="15" customHeight="1">
      <c r="A45" s="43"/>
      <c r="B45" s="43"/>
      <c r="C45" s="43"/>
      <c r="D45" s="43"/>
      <c r="E45" s="43"/>
      <c r="F45" s="43"/>
      <c r="G45" s="43"/>
      <c r="H45" s="41"/>
    </row>
    <row r="46" spans="1:8" ht="15" customHeight="1">
      <c r="A46" s="43"/>
      <c r="B46" s="43"/>
      <c r="C46" s="43"/>
      <c r="D46" s="43"/>
      <c r="E46" s="43"/>
      <c r="F46" s="43"/>
      <c r="G46" s="43"/>
      <c r="H46" s="41"/>
    </row>
    <row r="47" spans="1:8" ht="15" customHeight="1">
      <c r="A47" s="43"/>
      <c r="B47" s="43"/>
      <c r="C47" s="43"/>
      <c r="D47" s="43"/>
      <c r="E47" s="43"/>
      <c r="F47" s="43"/>
      <c r="G47" s="43"/>
      <c r="H47" s="41"/>
    </row>
    <row r="48" spans="1:8" ht="15" customHeight="1">
      <c r="A48" s="43"/>
      <c r="B48" s="43"/>
      <c r="C48" s="43"/>
      <c r="D48" s="43"/>
      <c r="E48" s="43"/>
      <c r="F48" s="43"/>
      <c r="G48" s="43"/>
      <c r="H48" s="41"/>
    </row>
    <row r="49" spans="1:8" ht="15" customHeight="1">
      <c r="A49" s="43"/>
      <c r="B49" s="43"/>
      <c r="C49" s="43"/>
      <c r="D49" s="43"/>
      <c r="E49" s="43"/>
      <c r="F49" s="43"/>
      <c r="G49" s="43"/>
      <c r="H49" s="41"/>
    </row>
  </sheetData>
  <mergeCells count="2">
    <mergeCell ref="A12:H12"/>
    <mergeCell ref="A13:H13"/>
  </mergeCells>
  <printOptions horizontalCentered="1" verticalCentered="1"/>
  <pageMargins left="0.7" right="0.7" top="1" bottom="1" header="0.54" footer="0.54"/>
  <pageSetup paperSize="9" scale="99" orientation="portrait" r:id="rId1"/>
  <headerFooter alignWithMargins="0">
    <oddFooter xml:space="preserve">&amp;LNo. Form : FM/PROD-011&amp;RReported by Planning Section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7BA0-73BD-4964-B3A7-08B3DBEE9FFA}">
  <sheetPr>
    <pageSetUpPr fitToPage="1"/>
  </sheetPr>
  <dimension ref="A1:T89"/>
  <sheetViews>
    <sheetView showGridLines="0" view="pageBreakPreview" zoomScale="75" zoomScaleNormal="75" zoomScaleSheetLayoutView="75" workbookViewId="0">
      <selection activeCell="F76" sqref="F76"/>
    </sheetView>
  </sheetViews>
  <sheetFormatPr defaultColWidth="9.140625" defaultRowHeight="12.75"/>
  <cols>
    <col min="1" max="1" width="10.5703125" style="7" customWidth="1"/>
    <col min="2" max="5" width="12.28515625" style="8" customWidth="1"/>
    <col min="6" max="7" width="12.28515625" style="330" customWidth="1"/>
    <col min="8" max="9" width="12.28515625" style="8" customWidth="1"/>
    <col min="10" max="10" width="12.28515625" style="330" customWidth="1"/>
    <col min="11" max="15" width="12.28515625" style="8" customWidth="1"/>
    <col min="16" max="16" width="12.28515625" style="7" customWidth="1"/>
    <col min="17" max="17" width="12.28515625" style="73" customWidth="1"/>
    <col min="18" max="20" width="12.28515625" style="7" customWidth="1"/>
    <col min="21" max="32" width="9.85546875" style="7" customWidth="1"/>
    <col min="33" max="16384" width="9.140625" style="7"/>
  </cols>
  <sheetData>
    <row r="1" spans="1:20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1"/>
      <c r="Q1" s="846" t="s">
        <v>43</v>
      </c>
      <c r="R1" s="846"/>
      <c r="S1" s="592" t="s">
        <v>47</v>
      </c>
      <c r="T1" s="593"/>
    </row>
    <row r="2" spans="1:20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5"/>
      <c r="Q2" s="573" t="s">
        <v>44</v>
      </c>
      <c r="R2" s="573"/>
      <c r="S2" s="574" t="s">
        <v>48</v>
      </c>
      <c r="T2" s="594"/>
    </row>
    <row r="3" spans="1:20" ht="15" customHeight="1">
      <c r="A3" s="839"/>
      <c r="B3" s="840"/>
      <c r="C3" s="847">
        <v>44621</v>
      </c>
      <c r="D3" s="848"/>
      <c r="E3" s="848"/>
      <c r="F3" s="848"/>
      <c r="G3" s="848"/>
      <c r="H3" s="848"/>
      <c r="I3" s="646" t="s">
        <v>30</v>
      </c>
      <c r="J3" s="646"/>
      <c r="K3" s="646"/>
      <c r="L3" s="851">
        <v>44651</v>
      </c>
      <c r="M3" s="851"/>
      <c r="N3" s="851"/>
      <c r="O3" s="851"/>
      <c r="P3" s="852"/>
      <c r="Q3" s="573" t="s">
        <v>45</v>
      </c>
      <c r="R3" s="573"/>
      <c r="S3" s="575">
        <v>38838</v>
      </c>
      <c r="T3" s="595"/>
    </row>
    <row r="4" spans="1:20" ht="15" customHeight="1" thickBot="1">
      <c r="A4" s="841"/>
      <c r="B4" s="842"/>
      <c r="C4" s="849"/>
      <c r="D4" s="850"/>
      <c r="E4" s="850"/>
      <c r="F4" s="850"/>
      <c r="G4" s="850"/>
      <c r="H4" s="850"/>
      <c r="I4" s="648"/>
      <c r="J4" s="648"/>
      <c r="K4" s="648"/>
      <c r="L4" s="853"/>
      <c r="M4" s="853"/>
      <c r="N4" s="853"/>
      <c r="O4" s="853"/>
      <c r="P4" s="854"/>
      <c r="Q4" s="855" t="s">
        <v>46</v>
      </c>
      <c r="R4" s="855"/>
      <c r="S4" s="596" t="s">
        <v>110</v>
      </c>
      <c r="T4" s="597"/>
    </row>
    <row r="5" spans="1:20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2"/>
      <c r="I5" s="650" t="s">
        <v>51</v>
      </c>
      <c r="J5" s="651"/>
      <c r="K5" s="651"/>
      <c r="L5" s="652"/>
      <c r="M5" s="650" t="s">
        <v>52</v>
      </c>
      <c r="N5" s="651"/>
      <c r="O5" s="651"/>
      <c r="P5" s="651"/>
      <c r="Q5" s="652"/>
      <c r="R5" s="598" t="s">
        <v>53</v>
      </c>
      <c r="S5" s="599"/>
      <c r="T5" s="600"/>
    </row>
    <row r="6" spans="1:20" ht="17.100000000000001" customHeight="1">
      <c r="A6" s="85"/>
      <c r="B6" s="85"/>
      <c r="C6" s="86"/>
      <c r="D6" s="86"/>
      <c r="E6" s="86"/>
      <c r="F6" s="343"/>
      <c r="G6" s="343"/>
      <c r="H6" s="86"/>
      <c r="I6" s="86"/>
      <c r="J6" s="343"/>
      <c r="K6" s="86"/>
      <c r="L6" s="86"/>
      <c r="M6" s="86"/>
      <c r="N6" s="86"/>
      <c r="O6" s="189"/>
      <c r="Q6" s="7"/>
    </row>
    <row r="7" spans="1:20" ht="17.100000000000001" customHeight="1">
      <c r="A7" s="190" t="s">
        <v>89</v>
      </c>
      <c r="B7" s="87"/>
      <c r="C7" s="87"/>
      <c r="D7" s="87"/>
      <c r="E7" s="87"/>
      <c r="F7" s="344"/>
      <c r="G7" s="344"/>
      <c r="H7" s="87"/>
      <c r="I7" s="87"/>
      <c r="J7" s="344"/>
      <c r="K7" s="87"/>
      <c r="L7" s="87"/>
      <c r="M7" s="87"/>
      <c r="N7" s="87"/>
      <c r="O7" s="87"/>
      <c r="P7" s="87"/>
      <c r="T7" s="77" t="s">
        <v>74</v>
      </c>
    </row>
    <row r="8" spans="1:20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1"/>
      <c r="H8" s="250" t="s">
        <v>25</v>
      </c>
      <c r="I8" s="589" t="s">
        <v>104</v>
      </c>
      <c r="J8" s="591"/>
      <c r="K8" s="589" t="s">
        <v>27</v>
      </c>
      <c r="L8" s="590"/>
      <c r="M8" s="590"/>
      <c r="N8" s="591"/>
      <c r="O8" s="250" t="s">
        <v>111</v>
      </c>
      <c r="P8" s="670" t="s">
        <v>9</v>
      </c>
      <c r="Q8" s="677" t="s">
        <v>93</v>
      </c>
      <c r="R8" s="835"/>
      <c r="S8" s="835"/>
      <c r="T8" s="836"/>
    </row>
    <row r="9" spans="1:20" ht="17.100000000000001" customHeight="1">
      <c r="A9" s="612"/>
      <c r="B9" s="250" t="s">
        <v>160</v>
      </c>
      <c r="C9" s="250" t="s">
        <v>78</v>
      </c>
      <c r="D9" s="250" t="s">
        <v>121</v>
      </c>
      <c r="E9" s="250" t="s">
        <v>79</v>
      </c>
      <c r="F9" s="393" t="s">
        <v>80</v>
      </c>
      <c r="G9" s="393" t="s">
        <v>81</v>
      </c>
      <c r="H9" s="250" t="s">
        <v>23</v>
      </c>
      <c r="I9" s="250" t="s">
        <v>103</v>
      </c>
      <c r="J9" s="393" t="s">
        <v>80</v>
      </c>
      <c r="K9" s="250" t="s">
        <v>80</v>
      </c>
      <c r="L9" s="250" t="s">
        <v>81</v>
      </c>
      <c r="M9" s="250" t="s">
        <v>122</v>
      </c>
      <c r="N9" s="250" t="s">
        <v>103</v>
      </c>
      <c r="O9" s="250" t="s">
        <v>28</v>
      </c>
      <c r="P9" s="610"/>
      <c r="Q9" s="612"/>
      <c r="R9" s="680"/>
      <c r="S9" s="680"/>
      <c r="T9" s="681"/>
    </row>
    <row r="10" spans="1:20" ht="17.100000000000001" customHeight="1">
      <c r="A10" s="94" t="s">
        <v>60</v>
      </c>
      <c r="B10" s="195">
        <v>3.504</v>
      </c>
      <c r="C10" s="195">
        <v>3.504</v>
      </c>
      <c r="D10" s="195">
        <v>3.504</v>
      </c>
      <c r="E10" s="195">
        <v>3.113</v>
      </c>
      <c r="F10" s="384">
        <v>2.7</v>
      </c>
      <c r="G10" s="384">
        <v>5.17</v>
      </c>
      <c r="H10" s="195">
        <v>4.0570000000000004</v>
      </c>
      <c r="I10" s="195">
        <v>3.9580000000000002</v>
      </c>
      <c r="J10" s="384">
        <v>2.7</v>
      </c>
      <c r="K10" s="195">
        <v>2.6989999999999998</v>
      </c>
      <c r="L10" s="195">
        <v>5.1680000000000001</v>
      </c>
      <c r="M10" s="195">
        <v>3.7650000000000001</v>
      </c>
      <c r="N10" s="195">
        <v>3.59</v>
      </c>
      <c r="O10" s="195">
        <v>1.895</v>
      </c>
      <c r="P10" s="195">
        <f t="shared" ref="P10:P41" si="0">+IF(D10=0,0,(SUMPRODUCT(D10:O10,D48:O48)/P48))</f>
        <v>3.6426638398914513</v>
      </c>
      <c r="Q10" s="829"/>
      <c r="R10" s="830"/>
      <c r="S10" s="830"/>
      <c r="T10" s="831"/>
    </row>
    <row r="11" spans="1:20" ht="17.100000000000001" customHeight="1">
      <c r="A11" s="191">
        <f>+C3</f>
        <v>44621</v>
      </c>
      <c r="B11" s="280">
        <v>2.7802754057457384</v>
      </c>
      <c r="C11" s="280">
        <v>3.3136829333023279</v>
      </c>
      <c r="D11" s="280">
        <v>2.9252071824762491</v>
      </c>
      <c r="E11" s="280">
        <v>1.4682703159564447</v>
      </c>
      <c r="F11" s="385">
        <v>0</v>
      </c>
      <c r="G11" s="385">
        <v>0</v>
      </c>
      <c r="H11" s="280">
        <v>4.0890611534160977</v>
      </c>
      <c r="I11" s="280">
        <v>2.2000000000000002</v>
      </c>
      <c r="J11" s="385">
        <v>0</v>
      </c>
      <c r="K11" s="280">
        <v>2.5079549525009868</v>
      </c>
      <c r="L11" s="280">
        <v>4.737161921091027</v>
      </c>
      <c r="M11" s="280">
        <v>3.2896631596026991</v>
      </c>
      <c r="N11" s="280">
        <v>0</v>
      </c>
      <c r="O11" s="280">
        <v>0.94694886693782687</v>
      </c>
      <c r="P11" s="280">
        <f t="shared" si="0"/>
        <v>3.0815970747344048</v>
      </c>
      <c r="Q11" s="692"/>
      <c r="R11" s="693"/>
      <c r="S11" s="693"/>
      <c r="T11" s="694"/>
    </row>
    <row r="12" spans="1:20" ht="17.100000000000001" customHeight="1">
      <c r="A12" s="191">
        <f>+A11+1</f>
        <v>44622</v>
      </c>
      <c r="B12" s="280">
        <v>2.8999157429180471</v>
      </c>
      <c r="C12" s="280">
        <v>3.1116003626253121</v>
      </c>
      <c r="D12" s="280">
        <v>2.9598005051672986</v>
      </c>
      <c r="E12" s="280">
        <v>1.6474305381205983</v>
      </c>
      <c r="F12" s="385">
        <v>0</v>
      </c>
      <c r="G12" s="385">
        <v>0</v>
      </c>
      <c r="H12" s="280">
        <v>4.2564160863445384</v>
      </c>
      <c r="I12" s="280">
        <v>2.2000000000000002</v>
      </c>
      <c r="J12" s="385">
        <v>0</v>
      </c>
      <c r="K12" s="280">
        <v>2.4906894147074801</v>
      </c>
      <c r="L12" s="280">
        <v>4.615490489833868</v>
      </c>
      <c r="M12" s="280">
        <v>3.2114480121291646</v>
      </c>
      <c r="N12" s="280">
        <v>0</v>
      </c>
      <c r="O12" s="280">
        <v>0.97312378939954214</v>
      </c>
      <c r="P12" s="280">
        <f t="shared" si="0"/>
        <v>3.1011679726879939</v>
      </c>
      <c r="Q12" s="692"/>
      <c r="R12" s="693"/>
      <c r="S12" s="693"/>
      <c r="T12" s="694"/>
    </row>
    <row r="13" spans="1:20" ht="17.100000000000001" customHeight="1">
      <c r="A13" s="191">
        <f t="shared" ref="A13:A40" si="1">+A12+1</f>
        <v>44623</v>
      </c>
      <c r="B13" s="280">
        <v>3.0355653484941159</v>
      </c>
      <c r="C13" s="280">
        <v>3.1554426283027412</v>
      </c>
      <c r="D13" s="280">
        <v>3.0641374654066658</v>
      </c>
      <c r="E13" s="280">
        <v>1.7569636796560535</v>
      </c>
      <c r="F13" s="385">
        <v>0</v>
      </c>
      <c r="G13" s="385">
        <v>0</v>
      </c>
      <c r="H13" s="280">
        <v>4.2945079247931206</v>
      </c>
      <c r="I13" s="280">
        <v>2.1</v>
      </c>
      <c r="J13" s="385">
        <v>0</v>
      </c>
      <c r="K13" s="280">
        <v>2.5666059080464976</v>
      </c>
      <c r="L13" s="280">
        <v>5.1996890979062416</v>
      </c>
      <c r="M13" s="280">
        <v>3.0834104963341873</v>
      </c>
      <c r="N13" s="280">
        <v>0</v>
      </c>
      <c r="O13" s="280">
        <v>0.65219168591224008</v>
      </c>
      <c r="P13" s="280">
        <f t="shared" si="0"/>
        <v>2.9554075871383438</v>
      </c>
      <c r="Q13" s="692"/>
      <c r="R13" s="693"/>
      <c r="S13" s="693"/>
      <c r="T13" s="694"/>
    </row>
    <row r="14" spans="1:20" ht="17.100000000000001" customHeight="1">
      <c r="A14" s="191">
        <f t="shared" si="1"/>
        <v>44624</v>
      </c>
      <c r="B14" s="280">
        <v>3.4253909524142454</v>
      </c>
      <c r="C14" s="280">
        <v>3.1497369408993485</v>
      </c>
      <c r="D14" s="280">
        <v>3.3821553571487262</v>
      </c>
      <c r="E14" s="280">
        <v>2.0525622361224847</v>
      </c>
      <c r="F14" s="385">
        <v>0</v>
      </c>
      <c r="G14" s="385">
        <v>0</v>
      </c>
      <c r="H14" s="280">
        <v>4.0690866792479019</v>
      </c>
      <c r="I14" s="280">
        <v>2.2999999999999998</v>
      </c>
      <c r="J14" s="385">
        <v>0</v>
      </c>
      <c r="K14" s="280">
        <v>2.6459934770447013</v>
      </c>
      <c r="L14" s="280">
        <v>4.9962146837843511</v>
      </c>
      <c r="M14" s="280">
        <v>3.2831213684031844</v>
      </c>
      <c r="N14" s="280">
        <v>0</v>
      </c>
      <c r="O14" s="280">
        <v>0.98176662017666205</v>
      </c>
      <c r="P14" s="280">
        <f t="shared" si="0"/>
        <v>3.3226733602819389</v>
      </c>
      <c r="Q14" s="692"/>
      <c r="R14" s="693"/>
      <c r="S14" s="693"/>
      <c r="T14" s="694"/>
    </row>
    <row r="15" spans="1:20" ht="17.100000000000001" customHeight="1">
      <c r="A15" s="191">
        <f t="shared" si="1"/>
        <v>44625</v>
      </c>
      <c r="B15" s="280">
        <v>3.4426385285036942</v>
      </c>
      <c r="C15" s="280">
        <v>3.5468879434420995</v>
      </c>
      <c r="D15" s="280">
        <v>3.4586580189236313</v>
      </c>
      <c r="E15" s="280">
        <v>1.673688073884511</v>
      </c>
      <c r="F15" s="385">
        <v>0</v>
      </c>
      <c r="G15" s="385">
        <v>0</v>
      </c>
      <c r="H15" s="280">
        <v>4.0973543534000001</v>
      </c>
      <c r="I15" s="280">
        <v>0.2</v>
      </c>
      <c r="J15" s="385">
        <v>0</v>
      </c>
      <c r="K15" s="280">
        <v>2.7071267690679042</v>
      </c>
      <c r="L15" s="280">
        <v>4.7778454544445221</v>
      </c>
      <c r="M15" s="280">
        <v>3.3838787046944341</v>
      </c>
      <c r="N15" s="280">
        <v>0</v>
      </c>
      <c r="O15" s="280">
        <v>0.79208923794889297</v>
      </c>
      <c r="P15" s="280">
        <f t="shared" si="0"/>
        <v>3.2439617080791714</v>
      </c>
      <c r="Q15" s="692"/>
      <c r="R15" s="693"/>
      <c r="S15" s="693"/>
      <c r="T15" s="694"/>
    </row>
    <row r="16" spans="1:20" ht="17.100000000000001" customHeight="1">
      <c r="A16" s="191">
        <f t="shared" si="1"/>
        <v>44626</v>
      </c>
      <c r="B16" s="280">
        <v>3.1373070841729214</v>
      </c>
      <c r="C16" s="280">
        <v>2.9713187174367239</v>
      </c>
      <c r="D16" s="280">
        <v>3.1018906767000813</v>
      </c>
      <c r="E16" s="280">
        <v>1.6423175509373522</v>
      </c>
      <c r="F16" s="385">
        <v>0</v>
      </c>
      <c r="G16" s="385">
        <v>0</v>
      </c>
      <c r="H16" s="280">
        <v>4.4466712973396421</v>
      </c>
      <c r="I16" s="280">
        <v>0.2</v>
      </c>
      <c r="J16" s="385">
        <v>0</v>
      </c>
      <c r="K16" s="280">
        <v>2.760688049112729</v>
      </c>
      <c r="L16" s="280">
        <v>5.0859039754003552</v>
      </c>
      <c r="M16" s="280">
        <v>3.6571645879572907</v>
      </c>
      <c r="N16" s="280">
        <v>0</v>
      </c>
      <c r="O16" s="280">
        <v>0.92526791722745627</v>
      </c>
      <c r="P16" s="280">
        <f t="shared" si="0"/>
        <v>3.3024253653637246</v>
      </c>
      <c r="Q16" s="692"/>
      <c r="R16" s="693"/>
      <c r="S16" s="693"/>
      <c r="T16" s="694"/>
    </row>
    <row r="17" spans="1:20" ht="17.100000000000001" customHeight="1">
      <c r="A17" s="191">
        <f t="shared" si="1"/>
        <v>44627</v>
      </c>
      <c r="B17" s="280">
        <v>3.1440178543338062</v>
      </c>
      <c r="C17" s="280">
        <v>3.0282511799349585</v>
      </c>
      <c r="D17" s="280">
        <v>3.1233354079890505</v>
      </c>
      <c r="E17" s="280">
        <v>1.6711475287881281</v>
      </c>
      <c r="F17" s="385">
        <v>0</v>
      </c>
      <c r="G17" s="385">
        <v>0</v>
      </c>
      <c r="H17" s="280">
        <v>4.3115869304490122</v>
      </c>
      <c r="I17" s="280">
        <v>0.92140468227424754</v>
      </c>
      <c r="J17" s="385">
        <v>0</v>
      </c>
      <c r="K17" s="280">
        <v>2.6527357268082095</v>
      </c>
      <c r="L17" s="280">
        <v>4.7102558822758507</v>
      </c>
      <c r="M17" s="280">
        <v>3.485446194617146</v>
      </c>
      <c r="N17" s="280">
        <v>0</v>
      </c>
      <c r="O17" s="280">
        <v>0.75679529971194737</v>
      </c>
      <c r="P17" s="280">
        <f t="shared" si="0"/>
        <v>3.2164200145339152</v>
      </c>
      <c r="Q17" s="692"/>
      <c r="R17" s="693"/>
      <c r="S17" s="693"/>
      <c r="T17" s="694"/>
    </row>
    <row r="18" spans="1:20" ht="17.100000000000001" customHeight="1">
      <c r="A18" s="191">
        <f t="shared" si="1"/>
        <v>44628</v>
      </c>
      <c r="B18" s="280">
        <v>3.170208250552109</v>
      </c>
      <c r="C18" s="280">
        <v>3.1214598082726268</v>
      </c>
      <c r="D18" s="280">
        <v>3.159015653507053</v>
      </c>
      <c r="E18" s="280">
        <v>1.7050891883843022</v>
      </c>
      <c r="F18" s="385">
        <v>0</v>
      </c>
      <c r="G18" s="385">
        <v>0</v>
      </c>
      <c r="H18" s="280">
        <v>4.3809532133591667</v>
      </c>
      <c r="I18" s="280">
        <v>2.0908366533864542</v>
      </c>
      <c r="J18" s="385">
        <v>0</v>
      </c>
      <c r="K18" s="280">
        <v>2.8414604198422722</v>
      </c>
      <c r="L18" s="280">
        <v>4.4485242531962133</v>
      </c>
      <c r="M18" s="280">
        <v>3.2716353311519968</v>
      </c>
      <c r="N18" s="280">
        <v>0</v>
      </c>
      <c r="O18" s="280">
        <v>0.89110327826312608</v>
      </c>
      <c r="P18" s="280">
        <f t="shared" si="0"/>
        <v>3.2277154236404009</v>
      </c>
      <c r="Q18" s="692"/>
      <c r="R18" s="693"/>
      <c r="S18" s="693"/>
      <c r="T18" s="694"/>
    </row>
    <row r="19" spans="1:20" ht="17.100000000000001" customHeight="1">
      <c r="A19" s="191">
        <f t="shared" si="1"/>
        <v>44629</v>
      </c>
      <c r="B19" s="280">
        <v>3.4355887843261086</v>
      </c>
      <c r="C19" s="280">
        <v>2.8959288898998952</v>
      </c>
      <c r="D19" s="280">
        <v>3.3045009963081298</v>
      </c>
      <c r="E19" s="280">
        <v>1.7838360181493107</v>
      </c>
      <c r="F19" s="385">
        <v>0</v>
      </c>
      <c r="G19" s="385">
        <v>0</v>
      </c>
      <c r="H19" s="280">
        <v>4.458691085142263</v>
      </c>
      <c r="I19" s="280">
        <v>2.0551020408163265</v>
      </c>
      <c r="J19" s="385">
        <v>0</v>
      </c>
      <c r="K19" s="280">
        <v>2.8833330047920294</v>
      </c>
      <c r="L19" s="280">
        <v>4.9908645450071685</v>
      </c>
      <c r="M19" s="280">
        <v>3.4740349259002947</v>
      </c>
      <c r="N19" s="280">
        <v>0</v>
      </c>
      <c r="O19" s="280">
        <v>1.0537291666666668</v>
      </c>
      <c r="P19" s="280">
        <f t="shared" si="0"/>
        <v>3.3547841856311793</v>
      </c>
      <c r="Q19" s="692"/>
      <c r="R19" s="693"/>
      <c r="S19" s="693"/>
      <c r="T19" s="694"/>
    </row>
    <row r="20" spans="1:20" ht="17.100000000000001" customHeight="1">
      <c r="A20" s="191">
        <f t="shared" si="1"/>
        <v>44630</v>
      </c>
      <c r="B20" s="280">
        <v>3.6595288473364742</v>
      </c>
      <c r="C20" s="280">
        <v>2.7512718942553289</v>
      </c>
      <c r="D20" s="280">
        <v>3.5044116294507406</v>
      </c>
      <c r="E20" s="280">
        <v>2.1255663208716751</v>
      </c>
      <c r="F20" s="385">
        <v>0</v>
      </c>
      <c r="G20" s="385">
        <v>0</v>
      </c>
      <c r="H20" s="280">
        <v>4.3803609254867633</v>
      </c>
      <c r="I20" s="280">
        <v>2</v>
      </c>
      <c r="J20" s="385">
        <v>0</v>
      </c>
      <c r="K20" s="280">
        <v>2.6343827990421755</v>
      </c>
      <c r="L20" s="280">
        <v>4.4382034722769763</v>
      </c>
      <c r="M20" s="280">
        <v>3.2642946140148994</v>
      </c>
      <c r="N20" s="280">
        <v>0</v>
      </c>
      <c r="O20" s="280">
        <v>0.98341331463206927</v>
      </c>
      <c r="P20" s="280">
        <f t="shared" si="0"/>
        <v>2.9813410758860655</v>
      </c>
      <c r="Q20" s="692"/>
      <c r="R20" s="693"/>
      <c r="S20" s="693"/>
      <c r="T20" s="694"/>
    </row>
    <row r="21" spans="1:20" ht="17.100000000000001" customHeight="1">
      <c r="A21" s="191">
        <f t="shared" si="1"/>
        <v>44631</v>
      </c>
      <c r="B21" s="280">
        <v>3.4315371787536781</v>
      </c>
      <c r="C21" s="280">
        <v>2.9846121354376582</v>
      </c>
      <c r="D21" s="280">
        <v>3.3203977969916556</v>
      </c>
      <c r="E21" s="280">
        <v>1.8708417329883325</v>
      </c>
      <c r="F21" s="385">
        <v>0</v>
      </c>
      <c r="G21" s="385">
        <v>0</v>
      </c>
      <c r="H21" s="280">
        <v>4.2297361955232198</v>
      </c>
      <c r="I21" s="280">
        <v>2</v>
      </c>
      <c r="J21" s="385">
        <v>0</v>
      </c>
      <c r="K21" s="280">
        <v>2.6130980522636484</v>
      </c>
      <c r="L21" s="280">
        <v>4.6705969616404914</v>
      </c>
      <c r="M21" s="280">
        <v>3.0623726689354944</v>
      </c>
      <c r="N21" s="280">
        <v>0</v>
      </c>
      <c r="O21" s="280">
        <v>0.95154867256637166</v>
      </c>
      <c r="P21" s="280">
        <f t="shared" si="0"/>
        <v>3.2632255165703672</v>
      </c>
      <c r="Q21" s="692"/>
      <c r="R21" s="693"/>
      <c r="S21" s="693"/>
      <c r="T21" s="694"/>
    </row>
    <row r="22" spans="1:20" ht="17.100000000000001" customHeight="1">
      <c r="A22" s="191">
        <f t="shared" si="1"/>
        <v>44632</v>
      </c>
      <c r="B22" s="280">
        <v>3.4821880971721937</v>
      </c>
      <c r="C22" s="280">
        <v>3.073413462912272</v>
      </c>
      <c r="D22" s="280">
        <v>3.3810291487424999</v>
      </c>
      <c r="E22" s="280">
        <v>1.9097368821106855</v>
      </c>
      <c r="F22" s="385">
        <v>0</v>
      </c>
      <c r="G22" s="385">
        <v>0</v>
      </c>
      <c r="H22" s="280">
        <v>3.9029045818116628</v>
      </c>
      <c r="I22" s="280">
        <v>2</v>
      </c>
      <c r="J22" s="385">
        <v>0</v>
      </c>
      <c r="K22" s="280">
        <v>2.8180193211183973</v>
      </c>
      <c r="L22" s="280">
        <v>4.9458856821154837</v>
      </c>
      <c r="M22" s="280">
        <v>3.1974373111505123</v>
      </c>
      <c r="N22" s="280">
        <v>0</v>
      </c>
      <c r="O22" s="280">
        <v>1.0381264536662993</v>
      </c>
      <c r="P22" s="280">
        <f t="shared" si="0"/>
        <v>3.2259219544247992</v>
      </c>
      <c r="Q22" s="692"/>
      <c r="R22" s="693"/>
      <c r="S22" s="693"/>
      <c r="T22" s="694"/>
    </row>
    <row r="23" spans="1:20" ht="17.100000000000001" customHeight="1">
      <c r="A23" s="191">
        <f t="shared" si="1"/>
        <v>44633</v>
      </c>
      <c r="B23" s="280">
        <v>3.5582213210390248</v>
      </c>
      <c r="C23" s="280">
        <v>3.1678934355015262</v>
      </c>
      <c r="D23" s="280">
        <v>3.4548034469658284</v>
      </c>
      <c r="E23" s="280">
        <v>1.9617633744242799</v>
      </c>
      <c r="F23" s="385">
        <v>0</v>
      </c>
      <c r="G23" s="385">
        <v>0</v>
      </c>
      <c r="H23" s="280">
        <v>3.7729643043573904</v>
      </c>
      <c r="I23" s="280">
        <v>0.2</v>
      </c>
      <c r="J23" s="385">
        <v>0</v>
      </c>
      <c r="K23" s="280">
        <v>2.5781170643607325</v>
      </c>
      <c r="L23" s="280">
        <v>5.1621632141254468</v>
      </c>
      <c r="M23" s="280">
        <v>3.3212239156171854</v>
      </c>
      <c r="N23" s="280">
        <v>0</v>
      </c>
      <c r="O23" s="280">
        <v>0.86245019607843143</v>
      </c>
      <c r="P23" s="280">
        <f t="shared" si="0"/>
        <v>3.1882394176901103</v>
      </c>
      <c r="Q23" s="692"/>
      <c r="R23" s="693"/>
      <c r="S23" s="693"/>
      <c r="T23" s="694"/>
    </row>
    <row r="24" spans="1:20" ht="17.100000000000001" customHeight="1">
      <c r="A24" s="191">
        <f t="shared" si="1"/>
        <v>44634</v>
      </c>
      <c r="B24" s="280">
        <v>3.4935968758253395</v>
      </c>
      <c r="C24" s="280">
        <v>3.1972098560840321</v>
      </c>
      <c r="D24" s="280">
        <v>3.4228081555560577</v>
      </c>
      <c r="E24" s="280">
        <v>1.6312130281211912</v>
      </c>
      <c r="F24" s="385">
        <v>0</v>
      </c>
      <c r="G24" s="385">
        <v>0</v>
      </c>
      <c r="H24" s="280">
        <v>3.9966237523147354</v>
      </c>
      <c r="I24" s="280">
        <v>0.35049791198201091</v>
      </c>
      <c r="J24" s="385">
        <v>0</v>
      </c>
      <c r="K24" s="280">
        <v>2.6827855958370841</v>
      </c>
      <c r="L24" s="280">
        <v>5.3371953148661699</v>
      </c>
      <c r="M24" s="280">
        <v>3.2871926445941693</v>
      </c>
      <c r="N24" s="280">
        <v>0</v>
      </c>
      <c r="O24" s="280">
        <v>0.97029193341869391</v>
      </c>
      <c r="P24" s="280">
        <f t="shared" si="0"/>
        <v>3.2673110309326119</v>
      </c>
      <c r="Q24" s="692"/>
      <c r="R24" s="693"/>
      <c r="S24" s="693"/>
      <c r="T24" s="694"/>
    </row>
    <row r="25" spans="1:20" ht="17.100000000000001" customHeight="1">
      <c r="A25" s="191">
        <f t="shared" si="1"/>
        <v>44635</v>
      </c>
      <c r="B25" s="280">
        <v>3.4644969291257786</v>
      </c>
      <c r="C25" s="280">
        <v>2.9672121074185771</v>
      </c>
      <c r="D25" s="280">
        <v>3.3928982033971122</v>
      </c>
      <c r="E25" s="280">
        <v>2.1410001160951784</v>
      </c>
      <c r="F25" s="385">
        <v>0</v>
      </c>
      <c r="G25" s="385">
        <v>0</v>
      </c>
      <c r="H25" s="280">
        <v>4.4428667037523919</v>
      </c>
      <c r="I25" s="280">
        <v>2</v>
      </c>
      <c r="J25" s="385">
        <v>0</v>
      </c>
      <c r="K25" s="280">
        <v>2.5900244103299364</v>
      </c>
      <c r="L25" s="280">
        <v>5.2885284527538774</v>
      </c>
      <c r="M25" s="280">
        <v>3.1719942467398421</v>
      </c>
      <c r="N25" s="280">
        <v>0</v>
      </c>
      <c r="O25" s="280">
        <v>1.0628343326820722</v>
      </c>
      <c r="P25" s="280">
        <f t="shared" si="0"/>
        <v>3.3325901570889158</v>
      </c>
      <c r="Q25" s="692"/>
      <c r="R25" s="693"/>
      <c r="S25" s="693"/>
      <c r="T25" s="694"/>
    </row>
    <row r="26" spans="1:20" ht="17.100000000000001" customHeight="1">
      <c r="A26" s="191">
        <f t="shared" si="1"/>
        <v>44636</v>
      </c>
      <c r="B26" s="280">
        <v>3.6955965315124475</v>
      </c>
      <c r="C26" s="280">
        <v>3.2715514009733662</v>
      </c>
      <c r="D26" s="280">
        <v>3.6221717739825321</v>
      </c>
      <c r="E26" s="280">
        <v>2.2711758163477826</v>
      </c>
      <c r="F26" s="385">
        <v>0</v>
      </c>
      <c r="G26" s="385">
        <v>0</v>
      </c>
      <c r="H26" s="280">
        <v>4.2981313275600392</v>
      </c>
      <c r="I26" s="280">
        <v>2</v>
      </c>
      <c r="J26" s="385">
        <v>0</v>
      </c>
      <c r="K26" s="280">
        <v>2.3858466217462806</v>
      </c>
      <c r="L26" s="280">
        <v>5.4952749156170038</v>
      </c>
      <c r="M26" s="280">
        <v>3.1438231079228749</v>
      </c>
      <c r="N26" s="280">
        <v>0</v>
      </c>
      <c r="O26" s="280">
        <v>1.0943381493430588</v>
      </c>
      <c r="P26" s="280">
        <f t="shared" si="0"/>
        <v>3.3873734865150196</v>
      </c>
      <c r="Q26" s="692"/>
      <c r="R26" s="693"/>
      <c r="S26" s="693"/>
      <c r="T26" s="694"/>
    </row>
    <row r="27" spans="1:20" ht="17.100000000000001" customHeight="1">
      <c r="A27" s="191">
        <f t="shared" si="1"/>
        <v>44637</v>
      </c>
      <c r="B27" s="280">
        <v>3.5214525268329879</v>
      </c>
      <c r="C27" s="280">
        <v>3.2670941353611638</v>
      </c>
      <c r="D27" s="280">
        <v>3.4968864390033181</v>
      </c>
      <c r="E27" s="280">
        <v>2.377467617078616</v>
      </c>
      <c r="F27" s="385">
        <v>0</v>
      </c>
      <c r="G27" s="385">
        <v>0</v>
      </c>
      <c r="H27" s="280">
        <v>4.3558200888878273</v>
      </c>
      <c r="I27" s="280">
        <v>2</v>
      </c>
      <c r="J27" s="385">
        <v>0</v>
      </c>
      <c r="K27" s="280">
        <v>2.3586160538723417</v>
      </c>
      <c r="L27" s="280">
        <v>4.4444214281525047</v>
      </c>
      <c r="M27" s="280">
        <v>3.3758858011662132</v>
      </c>
      <c r="N27" s="280">
        <v>0</v>
      </c>
      <c r="O27" s="280">
        <v>1.0947842007616444</v>
      </c>
      <c r="P27" s="280">
        <f t="shared" si="0"/>
        <v>3.1495846143349784</v>
      </c>
      <c r="Q27" s="692"/>
      <c r="R27" s="693"/>
      <c r="S27" s="693"/>
      <c r="T27" s="694"/>
    </row>
    <row r="28" spans="1:20" ht="17.100000000000001" customHeight="1">
      <c r="A28" s="191">
        <f t="shared" si="1"/>
        <v>44638</v>
      </c>
      <c r="B28" s="280">
        <v>3.3905004828004124</v>
      </c>
      <c r="C28" s="280">
        <v>3.1973368209474406</v>
      </c>
      <c r="D28" s="280">
        <v>3.3567024783691974</v>
      </c>
      <c r="E28" s="280">
        <v>2.540656760488484</v>
      </c>
      <c r="F28" s="385">
        <v>0</v>
      </c>
      <c r="G28" s="385">
        <v>0</v>
      </c>
      <c r="H28" s="280">
        <v>4.3212406291671837</v>
      </c>
      <c r="I28" s="280">
        <v>1.9862222222222221</v>
      </c>
      <c r="J28" s="385">
        <v>0</v>
      </c>
      <c r="K28" s="280">
        <v>2.5016920257974062</v>
      </c>
      <c r="L28" s="280">
        <v>4.694984037614252</v>
      </c>
      <c r="M28" s="280">
        <v>3.0867862721423056</v>
      </c>
      <c r="N28" s="280">
        <v>0.50709614670330883</v>
      </c>
      <c r="O28" s="280">
        <v>0.9394044124609412</v>
      </c>
      <c r="P28" s="280">
        <f t="shared" si="0"/>
        <v>3.31934311980792</v>
      </c>
      <c r="Q28" s="692"/>
      <c r="R28" s="693"/>
      <c r="S28" s="693"/>
      <c r="T28" s="694"/>
    </row>
    <row r="29" spans="1:20" ht="17.100000000000001" customHeight="1">
      <c r="A29" s="191">
        <f t="shared" si="1"/>
        <v>44639</v>
      </c>
      <c r="B29" s="280">
        <v>3.428914973488169</v>
      </c>
      <c r="C29" s="280">
        <v>3.2906119612533793</v>
      </c>
      <c r="D29" s="280">
        <v>3.3901576723496829</v>
      </c>
      <c r="E29" s="280">
        <v>2.1688234827517423</v>
      </c>
      <c r="F29" s="385">
        <v>0</v>
      </c>
      <c r="G29" s="385">
        <v>0</v>
      </c>
      <c r="H29" s="280">
        <v>4.2641138210369025</v>
      </c>
      <c r="I29" s="280">
        <v>1.7824742268041236</v>
      </c>
      <c r="J29" s="385">
        <v>0</v>
      </c>
      <c r="K29" s="280">
        <v>2.4396564691494249</v>
      </c>
      <c r="L29" s="280">
        <v>4.6190843885351986</v>
      </c>
      <c r="M29" s="280">
        <v>3.2507704808110658</v>
      </c>
      <c r="N29" s="280">
        <v>0.5440646576857493</v>
      </c>
      <c r="O29" s="280">
        <v>1.0192606668030273</v>
      </c>
      <c r="P29" s="280">
        <f t="shared" si="0"/>
        <v>3.2341677085237612</v>
      </c>
      <c r="Q29" s="692"/>
      <c r="R29" s="693"/>
      <c r="S29" s="693"/>
      <c r="T29" s="694"/>
    </row>
    <row r="30" spans="1:20" ht="17.100000000000001" customHeight="1">
      <c r="A30" s="191">
        <f t="shared" si="1"/>
        <v>44640</v>
      </c>
      <c r="B30" s="280">
        <v>3.1131195714086393</v>
      </c>
      <c r="C30" s="280">
        <v>3.1346719693542027</v>
      </c>
      <c r="D30" s="280">
        <v>3.1195044298158057</v>
      </c>
      <c r="E30" s="280">
        <v>2.0791745674400217</v>
      </c>
      <c r="F30" s="385">
        <v>0</v>
      </c>
      <c r="G30" s="385">
        <v>0</v>
      </c>
      <c r="H30" s="280">
        <v>4.1052651159187104</v>
      </c>
      <c r="I30" s="280">
        <v>1</v>
      </c>
      <c r="J30" s="385">
        <v>0</v>
      </c>
      <c r="K30" s="280">
        <v>2.3566511693471814</v>
      </c>
      <c r="L30" s="280">
        <v>4.5359989931497591</v>
      </c>
      <c r="M30" s="280">
        <v>2.873060372710333</v>
      </c>
      <c r="N30" s="280">
        <v>0.97598939432166854</v>
      </c>
      <c r="O30" s="280">
        <v>0.95334374484238327</v>
      </c>
      <c r="P30" s="280">
        <f t="shared" si="0"/>
        <v>3.0037997566125747</v>
      </c>
      <c r="Q30" s="692"/>
      <c r="R30" s="693"/>
      <c r="S30" s="693"/>
      <c r="T30" s="694"/>
    </row>
    <row r="31" spans="1:20" ht="17.100000000000001" customHeight="1">
      <c r="A31" s="191">
        <f t="shared" si="1"/>
        <v>44641</v>
      </c>
      <c r="B31" s="280">
        <v>3.5980745087928878</v>
      </c>
      <c r="C31" s="280">
        <v>2.8482268120961427</v>
      </c>
      <c r="D31" s="280">
        <v>3.4470154343654267</v>
      </c>
      <c r="E31" s="280">
        <v>1.8677186509204866</v>
      </c>
      <c r="F31" s="385">
        <v>0</v>
      </c>
      <c r="G31" s="385">
        <v>0</v>
      </c>
      <c r="H31" s="280">
        <v>4.0033530889900186</v>
      </c>
      <c r="I31" s="280">
        <v>2.1</v>
      </c>
      <c r="J31" s="385">
        <v>0</v>
      </c>
      <c r="K31" s="280">
        <v>2.3903854514478371</v>
      </c>
      <c r="L31" s="280">
        <v>4.7192258320153799</v>
      </c>
      <c r="M31" s="280">
        <v>2.9044409083396343</v>
      </c>
      <c r="N31" s="280">
        <v>0.95805013180134191</v>
      </c>
      <c r="O31" s="280">
        <v>0.92313761705209785</v>
      </c>
      <c r="P31" s="280">
        <f t="shared" si="0"/>
        <v>3.1163791589612044</v>
      </c>
      <c r="Q31" s="692"/>
      <c r="R31" s="693"/>
      <c r="S31" s="693"/>
      <c r="T31" s="694"/>
    </row>
    <row r="32" spans="1:20" ht="17.100000000000001" customHeight="1">
      <c r="A32" s="191">
        <f t="shared" si="1"/>
        <v>44642</v>
      </c>
      <c r="B32" s="280">
        <v>3.4369358526682783</v>
      </c>
      <c r="C32" s="280">
        <v>2.9551853640269861</v>
      </c>
      <c r="D32" s="280">
        <v>3.323317445634157</v>
      </c>
      <c r="E32" s="280">
        <v>1.8301267691669429</v>
      </c>
      <c r="F32" s="385">
        <v>0</v>
      </c>
      <c r="G32" s="385">
        <v>0</v>
      </c>
      <c r="H32" s="280">
        <v>4.2886497300556048</v>
      </c>
      <c r="I32" s="280">
        <v>2.1</v>
      </c>
      <c r="J32" s="385">
        <v>0</v>
      </c>
      <c r="K32" s="280">
        <v>2.3730081271650247</v>
      </c>
      <c r="L32" s="280">
        <v>5.1031807023389222</v>
      </c>
      <c r="M32" s="280">
        <v>2.3872679980447544</v>
      </c>
      <c r="N32" s="280">
        <v>0.43935726369900313</v>
      </c>
      <c r="O32" s="280">
        <v>0.91229250399968786</v>
      </c>
      <c r="P32" s="280">
        <f t="shared" si="0"/>
        <v>2.883285127658461</v>
      </c>
      <c r="Q32" s="692"/>
      <c r="R32" s="693"/>
      <c r="S32" s="693"/>
      <c r="T32" s="694"/>
    </row>
    <row r="33" spans="1:20" ht="17.100000000000001" customHeight="1">
      <c r="A33" s="191">
        <f t="shared" si="1"/>
        <v>44643</v>
      </c>
      <c r="B33" s="280">
        <v>3.2386741328480593</v>
      </c>
      <c r="C33" s="280">
        <v>3.0014457160115984</v>
      </c>
      <c r="D33" s="280">
        <v>3.1820375838548447</v>
      </c>
      <c r="E33" s="280">
        <v>2.0442601930903672</v>
      </c>
      <c r="F33" s="385">
        <v>0</v>
      </c>
      <c r="G33" s="385">
        <v>0</v>
      </c>
      <c r="H33" s="280">
        <v>4.2246646459236246</v>
      </c>
      <c r="I33" s="280">
        <v>2.2000000000000002</v>
      </c>
      <c r="J33" s="385">
        <v>0</v>
      </c>
      <c r="K33" s="280">
        <v>2.0498279298975781</v>
      </c>
      <c r="L33" s="280">
        <v>4.6776554239933503</v>
      </c>
      <c r="M33" s="280">
        <v>2.7763423385236097</v>
      </c>
      <c r="N33" s="280">
        <v>0</v>
      </c>
      <c r="O33" s="280">
        <v>0.96085450264021688</v>
      </c>
      <c r="P33" s="280">
        <f t="shared" si="0"/>
        <v>3.0306233270836316</v>
      </c>
      <c r="Q33" s="692"/>
      <c r="R33" s="693"/>
      <c r="S33" s="693"/>
      <c r="T33" s="694"/>
    </row>
    <row r="34" spans="1:20" ht="17.100000000000001" customHeight="1">
      <c r="A34" s="191">
        <f t="shared" si="1"/>
        <v>44644</v>
      </c>
      <c r="B34" s="280">
        <v>3.0462923401315458</v>
      </c>
      <c r="C34" s="280">
        <v>2.9609759446071782</v>
      </c>
      <c r="D34" s="280">
        <v>3.0307612928292897</v>
      </c>
      <c r="E34" s="280">
        <v>2.1567087369885325</v>
      </c>
      <c r="F34" s="385">
        <v>0</v>
      </c>
      <c r="G34" s="385">
        <v>0</v>
      </c>
      <c r="H34" s="280">
        <v>4.1492354043706072</v>
      </c>
      <c r="I34" s="280">
        <v>1.9</v>
      </c>
      <c r="J34" s="385">
        <v>0</v>
      </c>
      <c r="K34" s="280">
        <v>1.8445339246137262</v>
      </c>
      <c r="L34" s="280">
        <v>4.7284184242920508</v>
      </c>
      <c r="M34" s="280">
        <v>2.3886728449419286</v>
      </c>
      <c r="N34" s="280">
        <v>0</v>
      </c>
      <c r="O34" s="280">
        <v>1.0214034626506929</v>
      </c>
      <c r="P34" s="280">
        <f t="shared" si="0"/>
        <v>2.6757615260147016</v>
      </c>
      <c r="Q34" s="692"/>
      <c r="R34" s="693"/>
      <c r="S34" s="693"/>
      <c r="T34" s="694"/>
    </row>
    <row r="35" spans="1:20" ht="17.100000000000001" customHeight="1">
      <c r="A35" s="191">
        <f>+A34+1</f>
        <v>44645</v>
      </c>
      <c r="B35" s="280">
        <v>3.1654969907357389</v>
      </c>
      <c r="C35" s="280">
        <v>3.2565971046262763</v>
      </c>
      <c r="D35" s="280">
        <v>3.1944123976391756</v>
      </c>
      <c r="E35" s="280">
        <v>2.2687795803397446</v>
      </c>
      <c r="F35" s="385">
        <v>0</v>
      </c>
      <c r="G35" s="385">
        <v>0</v>
      </c>
      <c r="H35" s="280">
        <v>3.6814191414415585</v>
      </c>
      <c r="I35" s="280">
        <v>1.9</v>
      </c>
      <c r="J35" s="385">
        <v>0</v>
      </c>
      <c r="K35" s="280">
        <v>2.1957496335831626</v>
      </c>
      <c r="L35" s="280">
        <v>5.1377426332565461</v>
      </c>
      <c r="M35" s="280">
        <v>2.3646963160990575</v>
      </c>
      <c r="N35" s="280">
        <v>1.2207532263330303</v>
      </c>
      <c r="O35" s="280">
        <v>0.98344637706494187</v>
      </c>
      <c r="P35" s="280">
        <f t="shared" si="0"/>
        <v>2.7890607277294466</v>
      </c>
      <c r="Q35" s="692"/>
      <c r="R35" s="693"/>
      <c r="S35" s="693"/>
      <c r="T35" s="694"/>
    </row>
    <row r="36" spans="1:20" ht="17.100000000000001" customHeight="1">
      <c r="A36" s="191">
        <f t="shared" si="1"/>
        <v>44646</v>
      </c>
      <c r="B36" s="280">
        <v>3.4280901078915327</v>
      </c>
      <c r="C36" s="280">
        <v>3.1521424444078616</v>
      </c>
      <c r="D36" s="280">
        <v>3.3742803996458517</v>
      </c>
      <c r="E36" s="280">
        <v>2.2121082918765524</v>
      </c>
      <c r="F36" s="385">
        <v>0</v>
      </c>
      <c r="G36" s="385">
        <v>0</v>
      </c>
      <c r="H36" s="280">
        <v>4.177568223721849</v>
      </c>
      <c r="I36" s="280">
        <v>1.9</v>
      </c>
      <c r="J36" s="385">
        <v>0</v>
      </c>
      <c r="K36" s="280">
        <v>2.0794996633410228</v>
      </c>
      <c r="L36" s="280">
        <v>4.9810738119185283</v>
      </c>
      <c r="M36" s="280">
        <v>2.4003122466927644</v>
      </c>
      <c r="N36" s="280">
        <v>1.5113918939530149</v>
      </c>
      <c r="O36" s="280">
        <v>0.91331660495030209</v>
      </c>
      <c r="P36" s="280">
        <f t="shared" si="0"/>
        <v>2.9867630147629223</v>
      </c>
      <c r="Q36" s="692"/>
      <c r="R36" s="693"/>
      <c r="S36" s="693"/>
      <c r="T36" s="694"/>
    </row>
    <row r="37" spans="1:20" ht="17.100000000000001" customHeight="1">
      <c r="A37" s="191">
        <f t="shared" si="1"/>
        <v>44647</v>
      </c>
      <c r="B37" s="280">
        <v>3.4108999750952207</v>
      </c>
      <c r="C37" s="280">
        <v>3.2574121212316376</v>
      </c>
      <c r="D37" s="280">
        <v>3.3736468754015405</v>
      </c>
      <c r="E37" s="280">
        <v>2.1969039004177859</v>
      </c>
      <c r="F37" s="385">
        <v>0</v>
      </c>
      <c r="G37" s="385">
        <v>0</v>
      </c>
      <c r="H37" s="280">
        <v>4.0796386695828417</v>
      </c>
      <c r="I37" s="280">
        <v>2</v>
      </c>
      <c r="J37" s="385">
        <v>0</v>
      </c>
      <c r="K37" s="280">
        <v>2.0158809988759407</v>
      </c>
      <c r="L37" s="280">
        <v>4.9622001306812971</v>
      </c>
      <c r="M37" s="280">
        <v>2.7800589953896835</v>
      </c>
      <c r="N37" s="280">
        <v>1.6658146601376602</v>
      </c>
      <c r="O37" s="280">
        <v>0.94933441467643609</v>
      </c>
      <c r="P37" s="280">
        <f t="shared" si="0"/>
        <v>3.0295126004631956</v>
      </c>
      <c r="Q37" s="692"/>
      <c r="R37" s="693"/>
      <c r="S37" s="693"/>
      <c r="T37" s="694"/>
    </row>
    <row r="38" spans="1:20" ht="17.100000000000001" customHeight="1">
      <c r="A38" s="191">
        <f t="shared" si="1"/>
        <v>44648</v>
      </c>
      <c r="B38" s="280">
        <v>3.3928639487883769</v>
      </c>
      <c r="C38" s="280">
        <v>3.3207047659252225</v>
      </c>
      <c r="D38" s="280">
        <v>3.3746590527978939</v>
      </c>
      <c r="E38" s="280">
        <v>2.3032756776715702</v>
      </c>
      <c r="F38" s="385">
        <v>0</v>
      </c>
      <c r="G38" s="385">
        <v>0</v>
      </c>
      <c r="H38" s="280">
        <v>4.1751442505929637</v>
      </c>
      <c r="I38" s="280">
        <v>2</v>
      </c>
      <c r="J38" s="385">
        <v>0</v>
      </c>
      <c r="K38" s="280">
        <v>2.0474057038418061</v>
      </c>
      <c r="L38" s="280">
        <v>4.4529909808976162</v>
      </c>
      <c r="M38" s="280">
        <v>2.6156472186753885</v>
      </c>
      <c r="N38" s="280">
        <v>0.44317755113903784</v>
      </c>
      <c r="O38" s="280">
        <v>1.0705576873880789</v>
      </c>
      <c r="P38" s="280">
        <f t="shared" si="0"/>
        <v>3.0341927982351957</v>
      </c>
      <c r="Q38" s="692"/>
      <c r="R38" s="693"/>
      <c r="S38" s="693"/>
      <c r="T38" s="694"/>
    </row>
    <row r="39" spans="1:20" ht="17.100000000000001" customHeight="1">
      <c r="A39" s="191">
        <f t="shared" si="1"/>
        <v>44649</v>
      </c>
      <c r="B39" s="280">
        <v>3.6137885741600333</v>
      </c>
      <c r="C39" s="280">
        <v>3.4187463316697158</v>
      </c>
      <c r="D39" s="280">
        <v>3.5675476635735799</v>
      </c>
      <c r="E39" s="280">
        <v>2.3016827687240471</v>
      </c>
      <c r="F39" s="385">
        <v>0</v>
      </c>
      <c r="G39" s="385">
        <v>0</v>
      </c>
      <c r="H39" s="280">
        <v>4.3475103550427407</v>
      </c>
      <c r="I39" s="280">
        <v>2</v>
      </c>
      <c r="J39" s="385">
        <v>0</v>
      </c>
      <c r="K39" s="280">
        <v>2.0859012077789312</v>
      </c>
      <c r="L39" s="280">
        <v>4.8036055709502588</v>
      </c>
      <c r="M39" s="280">
        <v>2.8300193743328048</v>
      </c>
      <c r="N39" s="280">
        <v>0.44317755113903784</v>
      </c>
      <c r="O39" s="280">
        <v>0.99383863252673044</v>
      </c>
      <c r="P39" s="280">
        <f t="shared" si="0"/>
        <v>3.1223266049968594</v>
      </c>
      <c r="Q39" s="692"/>
      <c r="R39" s="693"/>
      <c r="S39" s="693"/>
      <c r="T39" s="694"/>
    </row>
    <row r="40" spans="1:20" ht="17.100000000000001" customHeight="1">
      <c r="A40" s="191">
        <f t="shared" si="1"/>
        <v>44650</v>
      </c>
      <c r="B40" s="280">
        <v>3.5498073100488035</v>
      </c>
      <c r="C40" s="280">
        <v>3.3546826617455157</v>
      </c>
      <c r="D40" s="280">
        <v>3.5119246605098486</v>
      </c>
      <c r="E40" s="280">
        <v>2.3746841812974253</v>
      </c>
      <c r="F40" s="385">
        <v>0</v>
      </c>
      <c r="G40" s="385">
        <v>0</v>
      </c>
      <c r="H40" s="280">
        <v>4.5481946889448803</v>
      </c>
      <c r="I40" s="280">
        <v>2</v>
      </c>
      <c r="J40" s="385">
        <v>0</v>
      </c>
      <c r="K40" s="280">
        <v>2.0492655454738085</v>
      </c>
      <c r="L40" s="280">
        <v>4.4499399886961131</v>
      </c>
      <c r="M40" s="280">
        <v>3.0659434559832803</v>
      </c>
      <c r="N40" s="280">
        <v>0.44317755113903784</v>
      </c>
      <c r="O40" s="280">
        <v>0.86650996015936255</v>
      </c>
      <c r="P40" s="280">
        <f t="shared" si="0"/>
        <v>3.1125439881574319</v>
      </c>
      <c r="Q40" s="692"/>
      <c r="R40" s="693"/>
      <c r="S40" s="693"/>
      <c r="T40" s="694"/>
    </row>
    <row r="41" spans="1:20" ht="17.100000000000001" customHeight="1">
      <c r="A41" s="191">
        <v>31</v>
      </c>
      <c r="B41" s="280">
        <v>3.2784804264658614</v>
      </c>
      <c r="C41" s="280">
        <v>3.2087473925760186</v>
      </c>
      <c r="D41" s="280">
        <v>3.25840180244343</v>
      </c>
      <c r="E41" s="280">
        <v>2.155775502039631</v>
      </c>
      <c r="F41" s="385">
        <v>0.72399999999999998</v>
      </c>
      <c r="G41" s="385">
        <v>0</v>
      </c>
      <c r="H41" s="280">
        <v>4.443544602093433</v>
      </c>
      <c r="I41" s="280">
        <v>2</v>
      </c>
      <c r="J41" s="385">
        <v>0</v>
      </c>
      <c r="K41" s="280">
        <v>1.9937178697341669</v>
      </c>
      <c r="L41" s="280">
        <v>4.3780040650932541</v>
      </c>
      <c r="M41" s="280">
        <v>3.3745758729168958</v>
      </c>
      <c r="N41" s="280">
        <v>1.6668756449259001</v>
      </c>
      <c r="O41" s="280">
        <v>1.0552618462378807</v>
      </c>
      <c r="P41" s="280">
        <f t="shared" si="0"/>
        <v>3.1553017787494091</v>
      </c>
      <c r="Q41" s="692"/>
      <c r="R41" s="693"/>
      <c r="S41" s="693"/>
      <c r="T41" s="694"/>
    </row>
    <row r="42" spans="1:20" ht="17.100000000000001" customHeight="1">
      <c r="A42" s="181" t="s">
        <v>9</v>
      </c>
      <c r="B42" s="195">
        <f t="shared" ref="B42:H42" si="2">SUMPRODUCT(B11:B41,B49:B79)/SUM(B49:B79)</f>
        <v>3.3556077657549772</v>
      </c>
      <c r="C42" s="195">
        <f t="shared" si="2"/>
        <v>3.139322419630965</v>
      </c>
      <c r="D42" s="195">
        <f t="shared" si="2"/>
        <v>3.299182014394122</v>
      </c>
      <c r="E42" s="195">
        <f t="shared" si="2"/>
        <v>2.0237163931891518</v>
      </c>
      <c r="F42" s="384">
        <f t="shared" si="2"/>
        <v>0.72399999999999998</v>
      </c>
      <c r="G42" s="384" t="e">
        <f t="shared" si="2"/>
        <v>#DIV/0!</v>
      </c>
      <c r="H42" s="195">
        <f t="shared" si="2"/>
        <v>4.229945426936319</v>
      </c>
      <c r="I42" s="195">
        <f>IFERROR(SUMPRODUCT(I11:I41,I49:I79)/SUM(I49:I79),0)</f>
        <v>1.7413872544441331</v>
      </c>
      <c r="J42" s="384">
        <f>IFERROR(SUMPRODUCT(J11:J41,J49:J79)/SUM(J49:J79),0)</f>
        <v>0</v>
      </c>
      <c r="K42" s="195">
        <f t="shared" ref="K42:P42" si="3">SUMPRODUCT(K11:K41,K49:K79)/SUM(K49:K79)</f>
        <v>2.4602091258479137</v>
      </c>
      <c r="L42" s="195">
        <f t="shared" si="3"/>
        <v>4.8234062597599134</v>
      </c>
      <c r="M42" s="195">
        <f t="shared" si="3"/>
        <v>3.0766618735628177</v>
      </c>
      <c r="N42" s="195">
        <f t="shared" si="3"/>
        <v>1.0567229989727545</v>
      </c>
      <c r="O42" s="195">
        <f t="shared" si="3"/>
        <v>0.96064518540404298</v>
      </c>
      <c r="P42" s="195">
        <f t="shared" si="3"/>
        <v>3.1409495189964933</v>
      </c>
      <c r="Q42" s="829"/>
      <c r="R42" s="830"/>
      <c r="S42" s="830"/>
      <c r="T42" s="831"/>
    </row>
    <row r="43" spans="1:20" ht="15" customHeight="1">
      <c r="A43" s="181" t="s">
        <v>42</v>
      </c>
      <c r="B43" s="197">
        <f t="shared" ref="B43:P43" si="4">+B42-B10</f>
        <v>-0.14839223424502279</v>
      </c>
      <c r="C43" s="197">
        <f>+C42-C10</f>
        <v>-0.36467758036903497</v>
      </c>
      <c r="D43" s="197">
        <f>+D42-D10</f>
        <v>-0.20481798560587805</v>
      </c>
      <c r="E43" s="197">
        <f>+E42-E10</f>
        <v>-1.0892836068108482</v>
      </c>
      <c r="F43" s="386">
        <f>+F42-F10</f>
        <v>-1.9760000000000002</v>
      </c>
      <c r="G43" s="386" t="e">
        <f>+G42-G10</f>
        <v>#DIV/0!</v>
      </c>
      <c r="H43" s="197">
        <f t="shared" si="4"/>
        <v>0.17294542693631865</v>
      </c>
      <c r="I43" s="197">
        <f t="shared" si="4"/>
        <v>-2.2166127455558673</v>
      </c>
      <c r="J43" s="386">
        <f>+J42-J10</f>
        <v>-2.7</v>
      </c>
      <c r="K43" s="197">
        <f t="shared" si="4"/>
        <v>-0.23879087415208611</v>
      </c>
      <c r="L43" s="197">
        <f>+L42-L10</f>
        <v>-0.34459374024008671</v>
      </c>
      <c r="M43" s="197">
        <f t="shared" si="4"/>
        <v>-0.6883381264371824</v>
      </c>
      <c r="N43" s="197">
        <f>+N42-N10</f>
        <v>-2.5332770010272454</v>
      </c>
      <c r="O43" s="197">
        <f t="shared" si="4"/>
        <v>-0.93435481459595704</v>
      </c>
      <c r="P43" s="197">
        <f t="shared" si="4"/>
        <v>-0.50171432089495793</v>
      </c>
      <c r="Q43" s="832"/>
      <c r="R43" s="833"/>
      <c r="S43" s="833"/>
      <c r="T43" s="834"/>
    </row>
    <row r="44" spans="1:20" ht="15" customHeight="1">
      <c r="A44" s="192"/>
      <c r="B44" s="193"/>
      <c r="C44" s="193"/>
      <c r="D44" s="193"/>
      <c r="E44" s="193"/>
      <c r="F44" s="382"/>
      <c r="G44" s="382"/>
      <c r="H44" s="193"/>
      <c r="I44" s="193"/>
      <c r="J44" s="382"/>
      <c r="K44" s="193"/>
      <c r="L44" s="193"/>
      <c r="M44" s="193"/>
      <c r="N44" s="193"/>
      <c r="O44" s="193"/>
      <c r="P44" s="193"/>
      <c r="Q44" s="193"/>
    </row>
    <row r="45" spans="1:20" ht="15" customHeight="1">
      <c r="A45" s="190" t="s">
        <v>91</v>
      </c>
      <c r="S45" s="73"/>
      <c r="T45" s="77" t="s">
        <v>68</v>
      </c>
    </row>
    <row r="46" spans="1:20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1"/>
      <c r="H46" s="250" t="s">
        <v>25</v>
      </c>
      <c r="I46" s="589" t="s">
        <v>104</v>
      </c>
      <c r="J46" s="591"/>
      <c r="K46" s="589" t="s">
        <v>27</v>
      </c>
      <c r="L46" s="590"/>
      <c r="M46" s="590"/>
      <c r="N46" s="591"/>
      <c r="O46" s="250" t="s">
        <v>111</v>
      </c>
      <c r="P46" s="670" t="s">
        <v>9</v>
      </c>
      <c r="Q46" s="677" t="s">
        <v>93</v>
      </c>
      <c r="R46" s="835"/>
      <c r="S46" s="835"/>
      <c r="T46" s="836"/>
    </row>
    <row r="47" spans="1:20" ht="15" customHeight="1">
      <c r="A47" s="612"/>
      <c r="B47" s="250" t="s">
        <v>160</v>
      </c>
      <c r="C47" s="250" t="s">
        <v>78</v>
      </c>
      <c r="D47" s="250" t="s">
        <v>121</v>
      </c>
      <c r="E47" s="250" t="s">
        <v>79</v>
      </c>
      <c r="F47" s="396" t="s">
        <v>80</v>
      </c>
      <c r="G47" s="396" t="s">
        <v>81</v>
      </c>
      <c r="H47" s="250" t="s">
        <v>23</v>
      </c>
      <c r="I47" s="250" t="s">
        <v>103</v>
      </c>
      <c r="J47" s="393" t="s">
        <v>80</v>
      </c>
      <c r="K47" s="250" t="s">
        <v>80</v>
      </c>
      <c r="L47" s="250" t="s">
        <v>81</v>
      </c>
      <c r="M47" s="250" t="s">
        <v>122</v>
      </c>
      <c r="N47" s="250" t="s">
        <v>103</v>
      </c>
      <c r="O47" s="250" t="s">
        <v>28</v>
      </c>
      <c r="P47" s="610"/>
      <c r="Q47" s="612"/>
      <c r="R47" s="680"/>
      <c r="S47" s="680"/>
      <c r="T47" s="681"/>
    </row>
    <row r="48" spans="1:20" ht="15" customHeight="1">
      <c r="A48" s="94" t="s">
        <v>60</v>
      </c>
      <c r="B48" s="673">
        <v>3770</v>
      </c>
      <c r="C48" s="674"/>
      <c r="D48" s="298">
        <f>SUM(B48)</f>
        <v>3770</v>
      </c>
      <c r="E48" s="298">
        <v>1400</v>
      </c>
      <c r="F48" s="380">
        <v>0</v>
      </c>
      <c r="G48" s="380">
        <v>0</v>
      </c>
      <c r="H48" s="298">
        <v>3000</v>
      </c>
      <c r="I48" s="298">
        <v>95</v>
      </c>
      <c r="J48" s="380">
        <v>0</v>
      </c>
      <c r="K48" s="298">
        <v>800</v>
      </c>
      <c r="L48" s="298">
        <v>1150</v>
      </c>
      <c r="M48" s="298">
        <v>3690</v>
      </c>
      <c r="N48" s="308">
        <v>0</v>
      </c>
      <c r="O48" s="298">
        <v>835</v>
      </c>
      <c r="P48" s="298">
        <f t="shared" ref="P48:P79" si="5">SUM(D48:O48)</f>
        <v>14740</v>
      </c>
      <c r="Q48" s="837"/>
      <c r="R48" s="837"/>
      <c r="S48" s="837"/>
      <c r="T48" s="837"/>
    </row>
    <row r="49" spans="1:20" ht="15" customHeight="1">
      <c r="A49" s="191">
        <f t="shared" ref="A49:A78" si="6">+A11</f>
        <v>44621</v>
      </c>
      <c r="B49" s="297">
        <v>41.898868459999996</v>
      </c>
      <c r="C49" s="297">
        <v>41.898868459999996</v>
      </c>
      <c r="D49" s="297">
        <v>154.2047737</v>
      </c>
      <c r="E49" s="297">
        <v>47.27754341</v>
      </c>
      <c r="F49" s="397">
        <v>0</v>
      </c>
      <c r="G49" s="397">
        <v>0</v>
      </c>
      <c r="H49" s="297">
        <v>90.506799999999984</v>
      </c>
      <c r="I49" s="297">
        <v>1.1299999999999999</v>
      </c>
      <c r="J49" s="397">
        <v>0</v>
      </c>
      <c r="K49" s="297">
        <v>28.76</v>
      </c>
      <c r="L49" s="297">
        <v>34.76</v>
      </c>
      <c r="M49" s="297">
        <v>116.6</v>
      </c>
      <c r="N49" s="305">
        <v>0</v>
      </c>
      <c r="O49" s="297">
        <v>25.815000000000001</v>
      </c>
      <c r="P49" s="297">
        <f t="shared" si="5"/>
        <v>499.05411710999994</v>
      </c>
      <c r="Q49" s="824"/>
      <c r="R49" s="824"/>
      <c r="S49" s="824"/>
      <c r="T49" s="824"/>
    </row>
    <row r="50" spans="1:20" ht="15" customHeight="1">
      <c r="A50" s="191">
        <f t="shared" si="6"/>
        <v>44622</v>
      </c>
      <c r="B50" s="297">
        <v>35.996266730000002</v>
      </c>
      <c r="C50" s="297">
        <v>35.996266730000002</v>
      </c>
      <c r="D50" s="297">
        <v>127.24198523000001</v>
      </c>
      <c r="E50" s="297">
        <v>38.988823369999999</v>
      </c>
      <c r="F50" s="397">
        <v>0</v>
      </c>
      <c r="G50" s="397">
        <v>0</v>
      </c>
      <c r="H50" s="297">
        <v>74.125976666666674</v>
      </c>
      <c r="I50" s="297">
        <v>1.29</v>
      </c>
      <c r="J50" s="397">
        <v>0</v>
      </c>
      <c r="K50" s="297">
        <v>25.56</v>
      </c>
      <c r="L50" s="297">
        <v>33.200000000000003</v>
      </c>
      <c r="M50" s="297">
        <v>89.84</v>
      </c>
      <c r="N50" s="305">
        <v>0</v>
      </c>
      <c r="O50" s="297">
        <v>25.555499999999999</v>
      </c>
      <c r="P50" s="297">
        <f t="shared" si="5"/>
        <v>415.80228526666662</v>
      </c>
      <c r="Q50" s="824"/>
      <c r="R50" s="824"/>
      <c r="S50" s="824"/>
      <c r="T50" s="824"/>
    </row>
    <row r="51" spans="1:20" ht="15" customHeight="1">
      <c r="A51" s="191">
        <f t="shared" si="6"/>
        <v>44623</v>
      </c>
      <c r="B51" s="297">
        <v>35.427573440000003</v>
      </c>
      <c r="C51" s="297">
        <v>35.427573440000003</v>
      </c>
      <c r="D51" s="297">
        <v>148.64005867</v>
      </c>
      <c r="E51" s="297">
        <v>46.07464010999999</v>
      </c>
      <c r="F51" s="397">
        <v>0</v>
      </c>
      <c r="G51" s="397">
        <v>0</v>
      </c>
      <c r="H51" s="297">
        <v>0</v>
      </c>
      <c r="I51" s="297">
        <v>2.8809999999999998</v>
      </c>
      <c r="J51" s="397">
        <v>0</v>
      </c>
      <c r="K51" s="297">
        <v>24.6</v>
      </c>
      <c r="L51" s="297">
        <v>35</v>
      </c>
      <c r="M51" s="297">
        <v>136.04</v>
      </c>
      <c r="N51" s="305">
        <v>0</v>
      </c>
      <c r="O51" s="297">
        <v>19.484999999999999</v>
      </c>
      <c r="P51" s="297">
        <f t="shared" si="5"/>
        <v>412.72069878000002</v>
      </c>
      <c r="Q51" s="824"/>
      <c r="R51" s="824"/>
      <c r="S51" s="824"/>
      <c r="T51" s="824"/>
    </row>
    <row r="52" spans="1:20" ht="15" customHeight="1">
      <c r="A52" s="191">
        <f t="shared" si="6"/>
        <v>44624</v>
      </c>
      <c r="B52" s="297">
        <v>21.353900109999998</v>
      </c>
      <c r="C52" s="297">
        <v>21.353900109999998</v>
      </c>
      <c r="D52" s="297">
        <v>136.14449368999996</v>
      </c>
      <c r="E52" s="297">
        <v>49.167976750000001</v>
      </c>
      <c r="F52" s="397">
        <v>0</v>
      </c>
      <c r="G52" s="397">
        <v>0</v>
      </c>
      <c r="H52" s="297">
        <v>49.319474999999997</v>
      </c>
      <c r="I52" s="297">
        <v>0.47</v>
      </c>
      <c r="J52" s="397">
        <v>0</v>
      </c>
      <c r="K52" s="297">
        <v>20.96</v>
      </c>
      <c r="L52" s="297">
        <v>44.6</v>
      </c>
      <c r="M52" s="297">
        <v>118.16</v>
      </c>
      <c r="N52" s="305">
        <v>0</v>
      </c>
      <c r="O52" s="297">
        <v>16.1325</v>
      </c>
      <c r="P52" s="297">
        <f t="shared" si="5"/>
        <v>434.95444544000003</v>
      </c>
      <c r="Q52" s="824"/>
      <c r="R52" s="824"/>
      <c r="S52" s="824"/>
      <c r="T52" s="824"/>
    </row>
    <row r="53" spans="1:20" ht="15" customHeight="1">
      <c r="A53" s="191">
        <f t="shared" si="6"/>
        <v>44625</v>
      </c>
      <c r="B53" s="297">
        <v>19.900378380000003</v>
      </c>
      <c r="C53" s="297">
        <v>19.900378380000003</v>
      </c>
      <c r="D53" s="297">
        <v>129.50491862000001</v>
      </c>
      <c r="E53" s="297">
        <v>61.202460070000008</v>
      </c>
      <c r="F53" s="397">
        <v>0</v>
      </c>
      <c r="G53" s="397">
        <v>0</v>
      </c>
      <c r="H53" s="297">
        <v>87.58646499999999</v>
      </c>
      <c r="I53" s="297">
        <v>1.1100000000000001</v>
      </c>
      <c r="J53" s="397">
        <v>0</v>
      </c>
      <c r="K53" s="297">
        <v>24.76</v>
      </c>
      <c r="L53" s="297">
        <v>39.04</v>
      </c>
      <c r="M53" s="297">
        <v>106.96</v>
      </c>
      <c r="N53" s="305">
        <v>0</v>
      </c>
      <c r="O53" s="297">
        <v>26.3565</v>
      </c>
      <c r="P53" s="297">
        <f t="shared" si="5"/>
        <v>476.52034369</v>
      </c>
      <c r="Q53" s="824"/>
      <c r="R53" s="824"/>
      <c r="S53" s="824"/>
      <c r="T53" s="824"/>
    </row>
    <row r="54" spans="1:20" ht="15" customHeight="1">
      <c r="A54" s="191">
        <f t="shared" si="6"/>
        <v>44626</v>
      </c>
      <c r="B54" s="297">
        <v>35.888681800000001</v>
      </c>
      <c r="C54" s="297">
        <v>35.888681800000001</v>
      </c>
      <c r="D54" s="297">
        <v>168.20180535999998</v>
      </c>
      <c r="E54" s="297">
        <v>75.115025150000008</v>
      </c>
      <c r="F54" s="397">
        <v>0</v>
      </c>
      <c r="G54" s="397">
        <v>0</v>
      </c>
      <c r="H54" s="297">
        <v>107.80770416666668</v>
      </c>
      <c r="I54" s="297">
        <v>2.68</v>
      </c>
      <c r="J54" s="397">
        <v>0</v>
      </c>
      <c r="K54" s="297">
        <v>31</v>
      </c>
      <c r="L54" s="297">
        <v>51.96</v>
      </c>
      <c r="M54" s="297">
        <v>147.4</v>
      </c>
      <c r="N54" s="305">
        <v>0</v>
      </c>
      <c r="O54" s="297">
        <v>35.664000000000001</v>
      </c>
      <c r="P54" s="297">
        <f t="shared" si="5"/>
        <v>619.82853467666666</v>
      </c>
      <c r="Q54" s="824"/>
      <c r="R54" s="824"/>
      <c r="S54" s="824"/>
      <c r="T54" s="824"/>
    </row>
    <row r="55" spans="1:20" ht="15" customHeight="1">
      <c r="A55" s="191">
        <f t="shared" si="6"/>
        <v>44627</v>
      </c>
      <c r="B55" s="301">
        <v>29.677870119999998</v>
      </c>
      <c r="C55" s="301">
        <v>29.677870119999998</v>
      </c>
      <c r="D55" s="301">
        <v>166.11711543999999</v>
      </c>
      <c r="E55" s="301">
        <v>71.217210129999998</v>
      </c>
      <c r="F55" s="397">
        <v>0</v>
      </c>
      <c r="G55" s="397">
        <v>0</v>
      </c>
      <c r="H55" s="301">
        <v>107.12788333333333</v>
      </c>
      <c r="I55" s="301">
        <v>1.4950000000000001</v>
      </c>
      <c r="J55" s="397">
        <v>0</v>
      </c>
      <c r="K55" s="301">
        <v>34.72</v>
      </c>
      <c r="L55" s="301">
        <v>47.48</v>
      </c>
      <c r="M55" s="301">
        <v>152.24</v>
      </c>
      <c r="N55" s="305">
        <v>0</v>
      </c>
      <c r="O55" s="301">
        <v>32.8065</v>
      </c>
      <c r="P55" s="297">
        <f t="shared" si="5"/>
        <v>613.20370890333334</v>
      </c>
      <c r="Q55" s="824"/>
      <c r="R55" s="824"/>
      <c r="S55" s="824"/>
      <c r="T55" s="824"/>
    </row>
    <row r="56" spans="1:20" ht="15" customHeight="1">
      <c r="A56" s="191">
        <f t="shared" si="6"/>
        <v>44628</v>
      </c>
      <c r="B56" s="301">
        <v>40.052581789999998</v>
      </c>
      <c r="C56" s="301">
        <v>40.052581789999998</v>
      </c>
      <c r="D56" s="301">
        <v>174.44574871</v>
      </c>
      <c r="E56" s="301">
        <v>57.164833320000007</v>
      </c>
      <c r="F56" s="397">
        <v>0</v>
      </c>
      <c r="G56" s="397">
        <v>0</v>
      </c>
      <c r="H56" s="301">
        <v>113.67400833333333</v>
      </c>
      <c r="I56" s="301">
        <v>2.5099999999999998</v>
      </c>
      <c r="J56" s="397">
        <v>0</v>
      </c>
      <c r="K56" s="301">
        <v>34.44</v>
      </c>
      <c r="L56" s="301">
        <v>48.2</v>
      </c>
      <c r="M56" s="301">
        <v>143.12</v>
      </c>
      <c r="N56" s="305">
        <v>0</v>
      </c>
      <c r="O56" s="301">
        <v>34.683</v>
      </c>
      <c r="P56" s="297">
        <f t="shared" si="5"/>
        <v>608.23759036333331</v>
      </c>
      <c r="Q56" s="824"/>
      <c r="R56" s="824"/>
      <c r="S56" s="824"/>
      <c r="T56" s="824"/>
    </row>
    <row r="57" spans="1:20" ht="15" customHeight="1">
      <c r="A57" s="191">
        <f t="shared" si="6"/>
        <v>44629</v>
      </c>
      <c r="B57" s="301">
        <v>40.635286770000008</v>
      </c>
      <c r="C57" s="301">
        <v>40.635286770000008</v>
      </c>
      <c r="D57" s="301">
        <v>167.28663211</v>
      </c>
      <c r="E57" s="301">
        <v>74.247425070000006</v>
      </c>
      <c r="F57" s="397">
        <v>0</v>
      </c>
      <c r="G57" s="397">
        <v>0</v>
      </c>
      <c r="H57" s="301">
        <v>113.63936249999999</v>
      </c>
      <c r="I57" s="301">
        <v>2.2050000000000001</v>
      </c>
      <c r="J57" s="397">
        <v>0</v>
      </c>
      <c r="K57" s="301">
        <v>33.200000000000003</v>
      </c>
      <c r="L57" s="301">
        <v>48.56</v>
      </c>
      <c r="M57" s="301">
        <v>152.6</v>
      </c>
      <c r="N57" s="305">
        <v>0</v>
      </c>
      <c r="O57" s="301">
        <v>34.56</v>
      </c>
      <c r="P57" s="297">
        <f t="shared" si="5"/>
        <v>626.29841968000005</v>
      </c>
      <c r="Q57" s="824"/>
      <c r="R57" s="824"/>
      <c r="S57" s="824"/>
      <c r="T57" s="824"/>
    </row>
    <row r="58" spans="1:20" ht="15" customHeight="1">
      <c r="A58" s="191">
        <f t="shared" si="6"/>
        <v>44630</v>
      </c>
      <c r="B58" s="301">
        <v>17.106875039999998</v>
      </c>
      <c r="C58" s="301">
        <v>17.106875039999998</v>
      </c>
      <c r="D58" s="301">
        <v>100.16578696000001</v>
      </c>
      <c r="E58" s="301">
        <v>64.627379999999988</v>
      </c>
      <c r="F58" s="397">
        <v>0</v>
      </c>
      <c r="G58" s="397">
        <v>0</v>
      </c>
      <c r="H58" s="301">
        <v>0</v>
      </c>
      <c r="I58" s="301">
        <v>1.6850000000000001</v>
      </c>
      <c r="J58" s="397">
        <v>0</v>
      </c>
      <c r="K58" s="301">
        <v>24.8</v>
      </c>
      <c r="L58" s="301">
        <v>28.4</v>
      </c>
      <c r="M58" s="301">
        <v>111.76</v>
      </c>
      <c r="N58" s="305">
        <v>0</v>
      </c>
      <c r="O58" s="301">
        <v>29.944500000000001</v>
      </c>
      <c r="P58" s="297">
        <f t="shared" si="5"/>
        <v>361.38266696000005</v>
      </c>
      <c r="Q58" s="824"/>
      <c r="R58" s="824"/>
      <c r="S58" s="824"/>
      <c r="T58" s="824"/>
    </row>
    <row r="59" spans="1:20" ht="15" customHeight="1">
      <c r="A59" s="191">
        <f t="shared" si="6"/>
        <v>44631</v>
      </c>
      <c r="B59" s="301">
        <v>22.910673359999997</v>
      </c>
      <c r="C59" s="301">
        <v>22.910673359999997</v>
      </c>
      <c r="D59" s="301">
        <v>92.130741790000002</v>
      </c>
      <c r="E59" s="301">
        <v>28.819845080000004</v>
      </c>
      <c r="F59" s="397">
        <v>0</v>
      </c>
      <c r="G59" s="397">
        <v>0</v>
      </c>
      <c r="H59" s="301">
        <v>44.006708333333336</v>
      </c>
      <c r="I59" s="301">
        <v>1.2829999999999999</v>
      </c>
      <c r="J59" s="397">
        <v>0</v>
      </c>
      <c r="K59" s="301">
        <v>14.64</v>
      </c>
      <c r="L59" s="301">
        <v>24.24</v>
      </c>
      <c r="M59" s="301">
        <v>82.36</v>
      </c>
      <c r="N59" s="305">
        <v>0</v>
      </c>
      <c r="O59" s="301">
        <v>6.1020000000000003</v>
      </c>
      <c r="P59" s="297">
        <f t="shared" si="5"/>
        <v>293.58229520333333</v>
      </c>
      <c r="Q59" s="824"/>
      <c r="R59" s="824"/>
      <c r="S59" s="824"/>
      <c r="T59" s="824"/>
    </row>
    <row r="60" spans="1:20" ht="15" customHeight="1">
      <c r="A60" s="191">
        <f t="shared" si="6"/>
        <v>44632</v>
      </c>
      <c r="B60" s="301">
        <v>34.216120199999999</v>
      </c>
      <c r="C60" s="301">
        <v>34.216120199999999</v>
      </c>
      <c r="D60" s="301">
        <v>138.26440703137004</v>
      </c>
      <c r="E60" s="301">
        <v>59.530595060000003</v>
      </c>
      <c r="F60" s="397">
        <v>0</v>
      </c>
      <c r="G60" s="397">
        <v>0</v>
      </c>
      <c r="H60" s="301">
        <v>78.558354166666675</v>
      </c>
      <c r="I60" s="301">
        <v>2.1</v>
      </c>
      <c r="J60" s="397">
        <v>0</v>
      </c>
      <c r="K60" s="301">
        <v>27.72</v>
      </c>
      <c r="L60" s="301">
        <v>43.72</v>
      </c>
      <c r="M60" s="301">
        <v>139.52000000000001</v>
      </c>
      <c r="N60" s="305">
        <v>0</v>
      </c>
      <c r="O60" s="301">
        <v>24.507000000000001</v>
      </c>
      <c r="P60" s="297">
        <f t="shared" si="5"/>
        <v>513.92035625803669</v>
      </c>
      <c r="Q60" s="824"/>
      <c r="R60" s="824"/>
      <c r="S60" s="824"/>
      <c r="T60" s="824"/>
    </row>
    <row r="61" spans="1:20" ht="15" customHeight="1">
      <c r="A61" s="191">
        <f t="shared" si="6"/>
        <v>44633</v>
      </c>
      <c r="B61" s="301">
        <v>25.587151809999998</v>
      </c>
      <c r="C61" s="301">
        <v>25.587151809999998</v>
      </c>
      <c r="D61" s="301">
        <v>96.573043609999999</v>
      </c>
      <c r="E61" s="301">
        <v>43.950825039999998</v>
      </c>
      <c r="F61" s="397">
        <v>0</v>
      </c>
      <c r="G61" s="397">
        <v>0</v>
      </c>
      <c r="H61" s="301">
        <v>77.696924999999993</v>
      </c>
      <c r="I61" s="301">
        <v>1.84</v>
      </c>
      <c r="J61" s="397">
        <v>0</v>
      </c>
      <c r="K61" s="301">
        <v>22.32</v>
      </c>
      <c r="L61" s="301">
        <v>18.84</v>
      </c>
      <c r="M61" s="301">
        <v>68.72</v>
      </c>
      <c r="N61" s="305">
        <v>0</v>
      </c>
      <c r="O61" s="301">
        <v>19.125</v>
      </c>
      <c r="P61" s="297">
        <f t="shared" si="5"/>
        <v>349.06579364999993</v>
      </c>
      <c r="Q61" s="824"/>
      <c r="R61" s="824"/>
      <c r="S61" s="824"/>
      <c r="T61" s="824"/>
    </row>
    <row r="62" spans="1:20" ht="15" customHeight="1">
      <c r="A62" s="191">
        <f t="shared" si="6"/>
        <v>44634</v>
      </c>
      <c r="B62" s="302">
        <v>32.160586799999997</v>
      </c>
      <c r="C62" s="302">
        <v>32.160586799999997</v>
      </c>
      <c r="D62" s="302">
        <v>134.65394540999998</v>
      </c>
      <c r="E62" s="302">
        <v>43.141053380000002</v>
      </c>
      <c r="F62" s="397">
        <v>0</v>
      </c>
      <c r="G62" s="397">
        <v>0</v>
      </c>
      <c r="H62" s="302">
        <v>93.996979166666677</v>
      </c>
      <c r="I62" s="302">
        <v>3.113</v>
      </c>
      <c r="J62" s="397">
        <v>0</v>
      </c>
      <c r="K62" s="302">
        <v>30.4</v>
      </c>
      <c r="L62" s="302">
        <v>35.36</v>
      </c>
      <c r="M62" s="302">
        <v>101.8</v>
      </c>
      <c r="N62" s="305">
        <v>0</v>
      </c>
      <c r="O62" s="302">
        <v>29.287500000000001</v>
      </c>
      <c r="P62" s="297">
        <f t="shared" si="5"/>
        <v>471.75247795666667</v>
      </c>
      <c r="Q62" s="824"/>
      <c r="R62" s="824"/>
      <c r="S62" s="824"/>
      <c r="T62" s="824"/>
    </row>
    <row r="63" spans="1:20" ht="15" customHeight="1">
      <c r="A63" s="191">
        <f t="shared" si="6"/>
        <v>44635</v>
      </c>
      <c r="B63" s="302">
        <v>21.02382175</v>
      </c>
      <c r="C63" s="302">
        <v>21.02382175</v>
      </c>
      <c r="D63" s="302">
        <v>146.01974189000001</v>
      </c>
      <c r="E63" s="302">
        <v>78.494120220000013</v>
      </c>
      <c r="F63" s="397">
        <v>0</v>
      </c>
      <c r="G63" s="397">
        <v>0</v>
      </c>
      <c r="H63" s="302">
        <v>90.136508333333325</v>
      </c>
      <c r="I63" s="302">
        <v>2.68</v>
      </c>
      <c r="J63" s="397">
        <v>0</v>
      </c>
      <c r="K63" s="302">
        <v>31.52</v>
      </c>
      <c r="L63" s="302">
        <v>42.8</v>
      </c>
      <c r="M63" s="302">
        <v>134.19999999999999</v>
      </c>
      <c r="N63" s="305">
        <v>0</v>
      </c>
      <c r="O63" s="302">
        <v>22.264500000000002</v>
      </c>
      <c r="P63" s="297">
        <f t="shared" si="5"/>
        <v>548.1148704433333</v>
      </c>
      <c r="Q63" s="824"/>
      <c r="R63" s="824"/>
      <c r="S63" s="824"/>
      <c r="T63" s="824"/>
    </row>
    <row r="64" spans="1:20" ht="15" customHeight="1">
      <c r="A64" s="191">
        <f t="shared" si="6"/>
        <v>44636</v>
      </c>
      <c r="B64" s="302">
        <v>24.159875069999995</v>
      </c>
      <c r="C64" s="302">
        <v>24.159875069999995</v>
      </c>
      <c r="D64" s="302">
        <v>139.52892352000001</v>
      </c>
      <c r="E64" s="302">
        <v>87.136588489999994</v>
      </c>
      <c r="F64" s="397">
        <v>0</v>
      </c>
      <c r="G64" s="397">
        <v>0</v>
      </c>
      <c r="H64" s="302">
        <v>121.34416666666665</v>
      </c>
      <c r="I64" s="302">
        <v>2.88</v>
      </c>
      <c r="J64" s="397">
        <v>0</v>
      </c>
      <c r="K64" s="302">
        <v>23.48</v>
      </c>
      <c r="L64" s="302">
        <v>43.04</v>
      </c>
      <c r="M64" s="302">
        <v>146.44</v>
      </c>
      <c r="N64" s="305">
        <v>0</v>
      </c>
      <c r="O64" s="302">
        <v>32.080500000000001</v>
      </c>
      <c r="P64" s="297">
        <f t="shared" si="5"/>
        <v>595.93017867666663</v>
      </c>
      <c r="Q64" s="824"/>
      <c r="R64" s="824"/>
      <c r="S64" s="824"/>
      <c r="T64" s="824"/>
    </row>
    <row r="65" spans="1:20" ht="15" customHeight="1">
      <c r="A65" s="191">
        <f t="shared" si="6"/>
        <v>44637</v>
      </c>
      <c r="B65" s="302">
        <v>13.25433009</v>
      </c>
      <c r="C65" s="302">
        <v>13.25433009</v>
      </c>
      <c r="D65" s="302">
        <v>137.23593699999998</v>
      </c>
      <c r="E65" s="302">
        <v>69.919253539999985</v>
      </c>
      <c r="F65" s="397">
        <v>0</v>
      </c>
      <c r="G65" s="397">
        <v>0</v>
      </c>
      <c r="H65" s="302">
        <v>0</v>
      </c>
      <c r="I65" s="302">
        <v>2.46</v>
      </c>
      <c r="J65" s="397">
        <v>0</v>
      </c>
      <c r="K65" s="302">
        <v>26.24</v>
      </c>
      <c r="L65" s="302">
        <v>48.6</v>
      </c>
      <c r="M65" s="302">
        <v>133.04</v>
      </c>
      <c r="N65" s="305">
        <v>0</v>
      </c>
      <c r="O65" s="302">
        <v>30.722999999999999</v>
      </c>
      <c r="P65" s="297">
        <f t="shared" si="5"/>
        <v>448.21819053999997</v>
      </c>
      <c r="Q65" s="824"/>
      <c r="R65" s="824"/>
      <c r="S65" s="824"/>
      <c r="T65" s="824"/>
    </row>
    <row r="66" spans="1:20" ht="15" customHeight="1">
      <c r="A66" s="191">
        <f t="shared" si="6"/>
        <v>44638</v>
      </c>
      <c r="B66" s="302">
        <v>16.313421699999999</v>
      </c>
      <c r="C66" s="302">
        <v>16.313421699999999</v>
      </c>
      <c r="D66" s="302">
        <v>93.235098519999994</v>
      </c>
      <c r="E66" s="302">
        <v>48.931941789999996</v>
      </c>
      <c r="F66" s="397">
        <v>0</v>
      </c>
      <c r="G66" s="397">
        <v>0</v>
      </c>
      <c r="H66" s="302">
        <v>83.577149999999989</v>
      </c>
      <c r="I66" s="302">
        <v>2.25</v>
      </c>
      <c r="J66" s="397">
        <v>0</v>
      </c>
      <c r="K66" s="302">
        <v>9.8000000000000007</v>
      </c>
      <c r="L66" s="302">
        <v>28.52</v>
      </c>
      <c r="M66" s="302">
        <v>98.36</v>
      </c>
      <c r="N66" s="305">
        <v>5.96</v>
      </c>
      <c r="O66" s="302">
        <v>15.8415</v>
      </c>
      <c r="P66" s="297">
        <f t="shared" si="5"/>
        <v>386.47569031</v>
      </c>
      <c r="Q66" s="824"/>
      <c r="R66" s="824"/>
      <c r="S66" s="824"/>
      <c r="T66" s="824"/>
    </row>
    <row r="67" spans="1:20" ht="15" customHeight="1">
      <c r="A67" s="191">
        <f t="shared" si="6"/>
        <v>44639</v>
      </c>
      <c r="B67" s="302">
        <v>32.159068419999997</v>
      </c>
      <c r="C67" s="302">
        <v>32.159068419999997</v>
      </c>
      <c r="D67" s="302">
        <v>114.75763023999998</v>
      </c>
      <c r="E67" s="302">
        <v>53.547671820000005</v>
      </c>
      <c r="F67" s="397">
        <v>0</v>
      </c>
      <c r="G67" s="397">
        <v>0</v>
      </c>
      <c r="H67" s="302">
        <v>86.26876249999998</v>
      </c>
      <c r="I67" s="302">
        <v>1.94</v>
      </c>
      <c r="J67" s="397">
        <v>0</v>
      </c>
      <c r="K67" s="302">
        <v>15.08</v>
      </c>
      <c r="L67" s="302">
        <v>44.04</v>
      </c>
      <c r="M67" s="302">
        <v>113.56</v>
      </c>
      <c r="N67" s="305">
        <v>6.16</v>
      </c>
      <c r="O67" s="302">
        <v>36.667499999999997</v>
      </c>
      <c r="P67" s="297">
        <f t="shared" si="5"/>
        <v>472.02156456</v>
      </c>
      <c r="Q67" s="824"/>
      <c r="R67" s="824"/>
      <c r="S67" s="824"/>
      <c r="T67" s="824"/>
    </row>
    <row r="68" spans="1:20" ht="15" customHeight="1">
      <c r="A68" s="191">
        <f t="shared" si="6"/>
        <v>44640</v>
      </c>
      <c r="B68" s="302">
        <v>36.705411820000002</v>
      </c>
      <c r="C68" s="302">
        <v>36.705411820000002</v>
      </c>
      <c r="D68" s="302">
        <v>123.90089048999999</v>
      </c>
      <c r="E68" s="302">
        <v>78.892358509999994</v>
      </c>
      <c r="F68" s="397">
        <v>0</v>
      </c>
      <c r="G68" s="397">
        <v>0</v>
      </c>
      <c r="H68" s="302">
        <v>93.575812499999984</v>
      </c>
      <c r="I68" s="302">
        <v>0.57999999999999996</v>
      </c>
      <c r="J68" s="397">
        <v>0</v>
      </c>
      <c r="K68" s="302">
        <v>18.28</v>
      </c>
      <c r="L68" s="302">
        <v>45.6</v>
      </c>
      <c r="M68" s="302">
        <v>136.08000000000001</v>
      </c>
      <c r="N68" s="305">
        <v>4.4400000000000004</v>
      </c>
      <c r="O68" s="302">
        <v>36.353999999999999</v>
      </c>
      <c r="P68" s="297">
        <f t="shared" si="5"/>
        <v>537.70306149999999</v>
      </c>
      <c r="Q68" s="824"/>
      <c r="R68" s="824"/>
      <c r="S68" s="824"/>
      <c r="T68" s="824"/>
    </row>
    <row r="69" spans="1:20" ht="15" customHeight="1">
      <c r="A69" s="191">
        <f t="shared" si="6"/>
        <v>44641</v>
      </c>
      <c r="B69" s="317">
        <v>28.14725009</v>
      </c>
      <c r="C69" s="317">
        <v>28.14725009</v>
      </c>
      <c r="D69" s="317">
        <v>139.72117019999999</v>
      </c>
      <c r="E69" s="317">
        <v>53.933710139999995</v>
      </c>
      <c r="F69" s="397">
        <v>0</v>
      </c>
      <c r="G69" s="397">
        <v>0</v>
      </c>
      <c r="H69" s="317">
        <v>71.736837499999993</v>
      </c>
      <c r="I69" s="317">
        <v>0.39</v>
      </c>
      <c r="J69" s="397">
        <v>0</v>
      </c>
      <c r="K69" s="317">
        <v>25.44</v>
      </c>
      <c r="L69" s="317">
        <v>46.68</v>
      </c>
      <c r="M69" s="317">
        <v>134.68</v>
      </c>
      <c r="N69" s="317">
        <v>2.92</v>
      </c>
      <c r="O69" s="317">
        <v>28.993500000000001</v>
      </c>
      <c r="P69" s="297">
        <f t="shared" si="5"/>
        <v>504.49521783999995</v>
      </c>
      <c r="Q69" s="824"/>
      <c r="R69" s="824"/>
      <c r="S69" s="824"/>
      <c r="T69" s="824"/>
    </row>
    <row r="70" spans="1:20" ht="15" customHeight="1">
      <c r="A70" s="191">
        <f t="shared" si="6"/>
        <v>44642</v>
      </c>
      <c r="B70" s="317">
        <v>32.144165060000006</v>
      </c>
      <c r="C70" s="317">
        <v>32.144165060000006</v>
      </c>
      <c r="D70" s="317">
        <v>136.29364844</v>
      </c>
      <c r="E70" s="317">
        <v>62.258200100000003</v>
      </c>
      <c r="F70" s="397">
        <v>0</v>
      </c>
      <c r="G70" s="397">
        <v>0</v>
      </c>
      <c r="H70" s="317">
        <v>82.273116666666667</v>
      </c>
      <c r="I70" s="317">
        <v>1.92</v>
      </c>
      <c r="J70" s="397">
        <v>0</v>
      </c>
      <c r="K70" s="317">
        <v>22.76</v>
      </c>
      <c r="L70" s="317">
        <v>24.8</v>
      </c>
      <c r="M70" s="317">
        <v>122.68</v>
      </c>
      <c r="N70" s="317">
        <v>6.28</v>
      </c>
      <c r="O70" s="317">
        <v>38.4405</v>
      </c>
      <c r="P70" s="297">
        <f t="shared" si="5"/>
        <v>497.70546520666664</v>
      </c>
      <c r="Q70" s="824"/>
      <c r="R70" s="824"/>
      <c r="S70" s="824"/>
      <c r="T70" s="824"/>
    </row>
    <row r="71" spans="1:20" ht="15" customHeight="1">
      <c r="A71" s="191">
        <f t="shared" si="6"/>
        <v>44643</v>
      </c>
      <c r="B71" s="317">
        <v>37.65653511</v>
      </c>
      <c r="C71" s="317">
        <v>37.65653511</v>
      </c>
      <c r="D71" s="317">
        <v>157.72854042999998</v>
      </c>
      <c r="E71" s="317">
        <v>72.877503360000006</v>
      </c>
      <c r="F71" s="397">
        <v>0</v>
      </c>
      <c r="G71" s="397">
        <v>0</v>
      </c>
      <c r="H71" s="317">
        <v>102.04854583333334</v>
      </c>
      <c r="I71" s="317">
        <v>3.13</v>
      </c>
      <c r="J71" s="397">
        <v>0</v>
      </c>
      <c r="K71" s="317">
        <v>30</v>
      </c>
      <c r="L71" s="317">
        <v>53.32</v>
      </c>
      <c r="M71" s="317">
        <v>167.64</v>
      </c>
      <c r="N71" s="317">
        <v>0</v>
      </c>
      <c r="O71" s="317">
        <v>42.042000000000002</v>
      </c>
      <c r="P71" s="297">
        <f t="shared" si="5"/>
        <v>628.78658962333327</v>
      </c>
      <c r="Q71" s="824"/>
      <c r="R71" s="824"/>
      <c r="S71" s="824"/>
      <c r="T71" s="824"/>
    </row>
    <row r="72" spans="1:20" ht="15" customHeight="1">
      <c r="A72" s="191">
        <f t="shared" si="6"/>
        <v>44644</v>
      </c>
      <c r="B72" s="317">
        <v>26.258420019999999</v>
      </c>
      <c r="C72" s="317">
        <v>26.258420019999999</v>
      </c>
      <c r="D72" s="317">
        <v>144.24486028999999</v>
      </c>
      <c r="E72" s="317">
        <v>55.776413350000013</v>
      </c>
      <c r="F72" s="397">
        <v>0</v>
      </c>
      <c r="G72" s="397">
        <v>0</v>
      </c>
      <c r="H72" s="317">
        <v>0</v>
      </c>
      <c r="I72" s="317">
        <v>3.04</v>
      </c>
      <c r="J72" s="397">
        <v>0</v>
      </c>
      <c r="K72" s="317">
        <v>12.12</v>
      </c>
      <c r="L72" s="317">
        <v>43.64</v>
      </c>
      <c r="M72" s="317">
        <v>116.08</v>
      </c>
      <c r="N72" s="317">
        <v>0</v>
      </c>
      <c r="O72" s="317">
        <v>39.9405</v>
      </c>
      <c r="P72" s="297">
        <f t="shared" si="5"/>
        <v>414.84177363999999</v>
      </c>
      <c r="Q72" s="824"/>
      <c r="R72" s="824"/>
      <c r="S72" s="824"/>
      <c r="T72" s="824"/>
    </row>
    <row r="73" spans="1:20" ht="15" customHeight="1">
      <c r="A73" s="191">
        <f t="shared" si="6"/>
        <v>44645</v>
      </c>
      <c r="B73" s="317">
        <v>32.119026750000003</v>
      </c>
      <c r="C73" s="317">
        <v>32.119026750000003</v>
      </c>
      <c r="D73" s="317">
        <v>101.19335359000002</v>
      </c>
      <c r="E73" s="317">
        <v>42.258535119999998</v>
      </c>
      <c r="F73" s="397">
        <v>0</v>
      </c>
      <c r="G73" s="397">
        <v>0</v>
      </c>
      <c r="H73" s="317">
        <v>46.843345833333331</v>
      </c>
      <c r="I73" s="317">
        <v>2.37</v>
      </c>
      <c r="J73" s="397">
        <v>0</v>
      </c>
      <c r="K73" s="317">
        <v>17.079999999999998</v>
      </c>
      <c r="L73" s="317">
        <v>25.84</v>
      </c>
      <c r="M73" s="317">
        <v>107.04</v>
      </c>
      <c r="N73" s="317">
        <v>20.96</v>
      </c>
      <c r="O73" s="317">
        <v>17.1615</v>
      </c>
      <c r="P73" s="297">
        <f t="shared" si="5"/>
        <v>380.74673454333333</v>
      </c>
      <c r="Q73" s="824"/>
      <c r="R73" s="824"/>
      <c r="S73" s="824"/>
      <c r="T73" s="824"/>
    </row>
    <row r="74" spans="1:20" ht="15" customHeight="1">
      <c r="A74" s="191">
        <f t="shared" si="6"/>
        <v>44646</v>
      </c>
      <c r="B74" s="317">
        <v>24.804960040000005</v>
      </c>
      <c r="C74" s="317">
        <v>24.804960040000005</v>
      </c>
      <c r="D74" s="317">
        <v>127.2051269</v>
      </c>
      <c r="E74" s="317">
        <v>55.38931680999999</v>
      </c>
      <c r="F74" s="397">
        <v>0</v>
      </c>
      <c r="G74" s="397">
        <v>0</v>
      </c>
      <c r="H74" s="317">
        <v>89.253687499999998</v>
      </c>
      <c r="I74" s="317">
        <v>2.78</v>
      </c>
      <c r="J74" s="397">
        <v>0</v>
      </c>
      <c r="K74" s="317">
        <v>26.84</v>
      </c>
      <c r="L74" s="317">
        <v>41.36</v>
      </c>
      <c r="M74" s="317">
        <v>111.44</v>
      </c>
      <c r="N74" s="317">
        <v>26.16</v>
      </c>
      <c r="O74" s="317">
        <v>30.786000000000001</v>
      </c>
      <c r="P74" s="297">
        <f t="shared" si="5"/>
        <v>511.21413120999995</v>
      </c>
      <c r="Q74" s="824"/>
      <c r="R74" s="824"/>
      <c r="S74" s="824"/>
      <c r="T74" s="824"/>
    </row>
    <row r="75" spans="1:20" ht="15" customHeight="1">
      <c r="A75" s="191">
        <f t="shared" si="6"/>
        <v>44647</v>
      </c>
      <c r="B75" s="317">
        <v>21.504701649999998</v>
      </c>
      <c r="C75" s="317">
        <v>21.504701649999998</v>
      </c>
      <c r="D75" s="317">
        <v>88.602305079999994</v>
      </c>
      <c r="E75" s="317">
        <v>34.255950040000002</v>
      </c>
      <c r="F75" s="397">
        <v>0</v>
      </c>
      <c r="G75" s="397">
        <v>0</v>
      </c>
      <c r="H75" s="317">
        <v>54.231987500000002</v>
      </c>
      <c r="I75" s="317">
        <v>1.76</v>
      </c>
      <c r="J75" s="397">
        <v>0</v>
      </c>
      <c r="K75" s="317">
        <v>15.56</v>
      </c>
      <c r="L75" s="317">
        <v>24.76</v>
      </c>
      <c r="M75" s="317">
        <v>61.52</v>
      </c>
      <c r="N75" s="317">
        <v>13.24</v>
      </c>
      <c r="O75" s="317">
        <v>26.8185</v>
      </c>
      <c r="P75" s="297">
        <f t="shared" si="5"/>
        <v>320.74874262000003</v>
      </c>
      <c r="Q75" s="824"/>
      <c r="R75" s="824"/>
      <c r="S75" s="824"/>
      <c r="T75" s="824"/>
    </row>
    <row r="76" spans="1:20" ht="15" customHeight="1">
      <c r="A76" s="191">
        <f t="shared" si="6"/>
        <v>44648</v>
      </c>
      <c r="B76" s="318">
        <v>110.08419360999999</v>
      </c>
      <c r="C76" s="397">
        <v>37.143875140000006</v>
      </c>
      <c r="D76" s="318">
        <v>147.22806874999998</v>
      </c>
      <c r="E76" s="318">
        <v>56.215236739999995</v>
      </c>
      <c r="F76" s="397">
        <v>0</v>
      </c>
      <c r="G76" s="397">
        <v>0</v>
      </c>
      <c r="H76" s="318">
        <v>105.44656250000003</v>
      </c>
      <c r="I76" s="318">
        <v>2.2200000000000002</v>
      </c>
      <c r="J76" s="397">
        <v>0</v>
      </c>
      <c r="K76" s="318">
        <v>24.04</v>
      </c>
      <c r="L76" s="318">
        <v>40.799999999999997</v>
      </c>
      <c r="M76" s="318">
        <v>146.56</v>
      </c>
      <c r="N76" s="318">
        <v>7.44</v>
      </c>
      <c r="O76" s="318">
        <v>41.044499999999999</v>
      </c>
      <c r="P76" s="297">
        <f t="shared" si="5"/>
        <v>570.99436799</v>
      </c>
      <c r="Q76" s="824"/>
      <c r="R76" s="824"/>
      <c r="S76" s="824"/>
      <c r="T76" s="824"/>
    </row>
    <row r="77" spans="1:20" ht="15" customHeight="1">
      <c r="A77" s="191">
        <f t="shared" si="6"/>
        <v>44649</v>
      </c>
      <c r="B77" s="318">
        <v>112.59006686000001</v>
      </c>
      <c r="C77" s="318">
        <v>34.988041760000002</v>
      </c>
      <c r="D77" s="318">
        <v>147.57810862000002</v>
      </c>
      <c r="E77" s="318">
        <v>69.426116840000006</v>
      </c>
      <c r="F77" s="397">
        <v>0</v>
      </c>
      <c r="G77" s="397">
        <v>0</v>
      </c>
      <c r="H77" s="318">
        <v>104.00930833333335</v>
      </c>
      <c r="I77" s="318">
        <v>3.03</v>
      </c>
      <c r="J77" s="397">
        <v>0</v>
      </c>
      <c r="K77" s="318">
        <v>25.04</v>
      </c>
      <c r="L77" s="318">
        <v>31.88</v>
      </c>
      <c r="M77" s="318">
        <v>144.36000000000001</v>
      </c>
      <c r="N77" s="318">
        <v>10.24</v>
      </c>
      <c r="O77" s="318">
        <v>42.648000000000003</v>
      </c>
      <c r="P77" s="297">
        <f t="shared" si="5"/>
        <v>578.21153379333339</v>
      </c>
      <c r="Q77" s="824"/>
      <c r="R77" s="824"/>
      <c r="S77" s="824"/>
      <c r="T77" s="824"/>
    </row>
    <row r="78" spans="1:20" ht="15" customHeight="1">
      <c r="A78" s="191">
        <f t="shared" si="6"/>
        <v>44650</v>
      </c>
      <c r="B78" s="318">
        <v>105.99774182</v>
      </c>
      <c r="C78" s="318">
        <v>25.536913399999996</v>
      </c>
      <c r="D78" s="318">
        <v>131.53465521999999</v>
      </c>
      <c r="E78" s="318">
        <v>95.767971829999993</v>
      </c>
      <c r="F78" s="397">
        <v>0</v>
      </c>
      <c r="G78" s="397">
        <v>0</v>
      </c>
      <c r="H78" s="318">
        <v>106.15702916666666</v>
      </c>
      <c r="I78" s="397">
        <v>2.35</v>
      </c>
      <c r="J78" s="397">
        <v>0</v>
      </c>
      <c r="K78" s="318">
        <v>29.72</v>
      </c>
      <c r="L78" s="318">
        <v>20.76</v>
      </c>
      <c r="M78" s="318">
        <v>154.32</v>
      </c>
      <c r="N78" s="318">
        <v>8.76</v>
      </c>
      <c r="O78" s="318">
        <v>43.297499999999999</v>
      </c>
      <c r="P78" s="297">
        <f t="shared" si="5"/>
        <v>592.66715621666674</v>
      </c>
      <c r="Q78" s="824"/>
      <c r="R78" s="824"/>
      <c r="S78" s="824"/>
      <c r="T78" s="824"/>
    </row>
    <row r="79" spans="1:20" ht="15" customHeight="1">
      <c r="A79" s="191">
        <v>31</v>
      </c>
      <c r="B79" s="318">
        <v>107.01172518</v>
      </c>
      <c r="C79" s="318">
        <v>43.2720518</v>
      </c>
      <c r="D79" s="318">
        <v>150.28377698</v>
      </c>
      <c r="E79" s="318">
        <v>79.754748430000006</v>
      </c>
      <c r="F79" s="397">
        <v>9.3097500600000007</v>
      </c>
      <c r="G79" s="397">
        <v>0</v>
      </c>
      <c r="H79" s="318">
        <v>103.36136666666665</v>
      </c>
      <c r="I79" s="318">
        <v>2.67</v>
      </c>
      <c r="J79" s="397">
        <v>0</v>
      </c>
      <c r="K79" s="318">
        <v>10.76</v>
      </c>
      <c r="L79" s="318">
        <v>27.32</v>
      </c>
      <c r="M79" s="318">
        <v>170.48</v>
      </c>
      <c r="N79" s="318">
        <v>6.2</v>
      </c>
      <c r="O79" s="318">
        <v>43.938000000000002</v>
      </c>
      <c r="P79" s="297">
        <f t="shared" si="5"/>
        <v>604.07764213666667</v>
      </c>
      <c r="Q79" s="824"/>
      <c r="R79" s="824"/>
      <c r="S79" s="824"/>
      <c r="T79" s="824"/>
    </row>
    <row r="80" spans="1:20" ht="15" customHeight="1">
      <c r="A80" s="181" t="s">
        <v>69</v>
      </c>
      <c r="B80" s="299">
        <f t="shared" ref="B80:O80" si="7">SUM(B49:B79)</f>
        <v>1214.7475298499999</v>
      </c>
      <c r="C80" s="299">
        <f>SUM(C49:C79)</f>
        <v>920.00468447999992</v>
      </c>
      <c r="D80" s="299">
        <f>SUM(D49:D79)</f>
        <v>4159.8672924913699</v>
      </c>
      <c r="E80" s="299">
        <f t="shared" si="7"/>
        <v>1855.3612730700004</v>
      </c>
      <c r="F80" s="381">
        <f t="shared" si="7"/>
        <v>9.3097500600000007</v>
      </c>
      <c r="G80" s="381">
        <f t="shared" si="7"/>
        <v>0</v>
      </c>
      <c r="H80" s="299">
        <f t="shared" si="7"/>
        <v>2378.3108291666663</v>
      </c>
      <c r="I80" s="299">
        <f t="shared" si="7"/>
        <v>64.24199999999999</v>
      </c>
      <c r="J80" s="381">
        <f>SUM(J49:J79)</f>
        <v>0</v>
      </c>
      <c r="K80" s="299">
        <f t="shared" si="7"/>
        <v>741.64</v>
      </c>
      <c r="L80" s="299">
        <f t="shared" si="7"/>
        <v>1167.1199999999999</v>
      </c>
      <c r="M80" s="299">
        <f t="shared" si="7"/>
        <v>3865.6</v>
      </c>
      <c r="N80" s="306">
        <f>SUM(N49:N79)</f>
        <v>118.76</v>
      </c>
      <c r="O80" s="299">
        <f t="shared" si="7"/>
        <v>929.06550000000016</v>
      </c>
      <c r="P80" s="299">
        <f>SUM(P49:P79)</f>
        <v>15289.276644788039</v>
      </c>
      <c r="Q80" s="825"/>
      <c r="R80" s="825"/>
      <c r="S80" s="825"/>
      <c r="T80" s="825"/>
    </row>
    <row r="81" spans="1:20" ht="15" customHeight="1">
      <c r="A81" s="181" t="s">
        <v>42</v>
      </c>
      <c r="B81" s="826">
        <f>+(B80+C80)-B48</f>
        <v>-1635.2477856700002</v>
      </c>
      <c r="C81" s="827"/>
      <c r="D81" s="300">
        <f>+D80-D48</f>
        <v>389.86729249136988</v>
      </c>
      <c r="E81" s="300">
        <f t="shared" ref="E81:O81" si="8">+E80-E48</f>
        <v>455.36127307000038</v>
      </c>
      <c r="F81" s="383">
        <f t="shared" si="8"/>
        <v>9.3097500600000007</v>
      </c>
      <c r="G81" s="383">
        <f t="shared" si="8"/>
        <v>0</v>
      </c>
      <c r="H81" s="300">
        <f t="shared" si="8"/>
        <v>-621.68917083333372</v>
      </c>
      <c r="I81" s="300">
        <f t="shared" si="8"/>
        <v>-30.75800000000001</v>
      </c>
      <c r="J81" s="383">
        <f>+J80-J48</f>
        <v>0</v>
      </c>
      <c r="K81" s="300">
        <f t="shared" si="8"/>
        <v>-58.360000000000014</v>
      </c>
      <c r="L81" s="300">
        <f t="shared" si="8"/>
        <v>17.119999999999891</v>
      </c>
      <c r="M81" s="300">
        <f t="shared" si="8"/>
        <v>175.59999999999991</v>
      </c>
      <c r="N81" s="307">
        <f>+N80-N48</f>
        <v>118.76</v>
      </c>
      <c r="O81" s="300">
        <f t="shared" si="8"/>
        <v>94.065500000000156</v>
      </c>
      <c r="P81" s="300">
        <f>+P80-P48</f>
        <v>549.27664478803854</v>
      </c>
      <c r="Q81" s="828"/>
      <c r="R81" s="828"/>
      <c r="S81" s="828"/>
      <c r="T81" s="828"/>
    </row>
    <row r="82" spans="1:20" ht="15" customHeight="1">
      <c r="M82" s="7"/>
      <c r="N82" s="7"/>
      <c r="O82" s="73"/>
    </row>
    <row r="83" spans="1:20" ht="15" customHeight="1">
      <c r="B83" s="73"/>
      <c r="C83" s="73"/>
      <c r="D83" s="73"/>
      <c r="E83" s="73"/>
      <c r="F83" s="342"/>
      <c r="G83" s="342"/>
      <c r="H83" s="73"/>
      <c r="I83" s="73"/>
      <c r="J83" s="342"/>
      <c r="K83" s="73"/>
      <c r="L83" s="73"/>
      <c r="M83" s="73"/>
      <c r="N83" s="73"/>
      <c r="O83" s="73"/>
      <c r="S83" s="73"/>
    </row>
    <row r="84" spans="1:20">
      <c r="B84" s="7"/>
      <c r="C84" s="7"/>
      <c r="D84" s="7"/>
      <c r="E84" s="7"/>
      <c r="F84" s="329"/>
      <c r="G84" s="329"/>
      <c r="H84" s="7"/>
      <c r="I84" s="7"/>
      <c r="J84" s="329"/>
      <c r="K84" s="7"/>
      <c r="L84" s="7"/>
      <c r="M84" s="7"/>
      <c r="N84" s="7"/>
      <c r="O84" s="7"/>
      <c r="Q84" s="7"/>
    </row>
    <row r="85" spans="1:20">
      <c r="B85" s="7"/>
      <c r="C85" s="7"/>
      <c r="D85" s="7"/>
      <c r="E85" s="7"/>
      <c r="F85" s="329"/>
      <c r="G85" s="329"/>
      <c r="H85" s="7"/>
      <c r="M85" s="7"/>
      <c r="N85" s="7"/>
      <c r="O85" s="7"/>
      <c r="Q85" s="7"/>
    </row>
    <row r="86" spans="1:20">
      <c r="B86" s="7"/>
      <c r="C86" s="7"/>
      <c r="D86" s="7"/>
      <c r="E86" s="7"/>
      <c r="F86" s="329"/>
      <c r="G86" s="329"/>
      <c r="H86" s="7"/>
      <c r="M86" s="7"/>
      <c r="N86" s="7"/>
      <c r="O86" s="7"/>
      <c r="Q86" s="7"/>
    </row>
    <row r="87" spans="1:20">
      <c r="B87" s="7"/>
      <c r="C87" s="7"/>
      <c r="D87" s="7"/>
      <c r="E87" s="7"/>
      <c r="F87" s="329"/>
      <c r="G87" s="329"/>
      <c r="H87" s="7"/>
      <c r="M87" s="7"/>
      <c r="N87" s="7"/>
      <c r="O87" s="7"/>
      <c r="Q87" s="7"/>
    </row>
    <row r="88" spans="1:20">
      <c r="B88" s="7"/>
      <c r="C88" s="7"/>
      <c r="D88" s="7"/>
      <c r="E88" s="7"/>
      <c r="F88" s="329"/>
      <c r="G88" s="329"/>
      <c r="H88" s="7"/>
      <c r="M88" s="7"/>
      <c r="N88" s="7"/>
      <c r="O88" s="7"/>
      <c r="Q88" s="7"/>
    </row>
    <row r="89" spans="1:20">
      <c r="B89" s="7"/>
      <c r="C89" s="7"/>
      <c r="D89" s="7"/>
      <c r="E89" s="7"/>
      <c r="F89" s="329"/>
      <c r="G89" s="329"/>
      <c r="H89" s="7"/>
      <c r="M89" s="7"/>
      <c r="N89" s="7"/>
      <c r="O89" s="7"/>
      <c r="Q89" s="7"/>
    </row>
  </sheetData>
  <mergeCells count="100">
    <mergeCell ref="Q77:T77"/>
    <mergeCell ref="Q78:T78"/>
    <mergeCell ref="Q79:T79"/>
    <mergeCell ref="Q80:T80"/>
    <mergeCell ref="B81:C81"/>
    <mergeCell ref="Q81:T81"/>
    <mergeCell ref="Q76:T76"/>
    <mergeCell ref="Q65:T65"/>
    <mergeCell ref="Q66:T66"/>
    <mergeCell ref="Q67:T67"/>
    <mergeCell ref="Q68:T68"/>
    <mergeCell ref="Q69:T69"/>
    <mergeCell ref="Q70:T70"/>
    <mergeCell ref="Q71:T71"/>
    <mergeCell ref="Q72:T72"/>
    <mergeCell ref="Q73:T73"/>
    <mergeCell ref="Q74:T74"/>
    <mergeCell ref="Q75:T75"/>
    <mergeCell ref="Q64:T64"/>
    <mergeCell ref="Q53:T53"/>
    <mergeCell ref="Q54:T54"/>
    <mergeCell ref="Q55:T55"/>
    <mergeCell ref="Q56:T56"/>
    <mergeCell ref="Q57:T57"/>
    <mergeCell ref="Q58:T58"/>
    <mergeCell ref="Q59:T59"/>
    <mergeCell ref="Q60:T60"/>
    <mergeCell ref="Q61:T61"/>
    <mergeCell ref="Q62:T62"/>
    <mergeCell ref="Q63:T63"/>
    <mergeCell ref="Q52:T52"/>
    <mergeCell ref="Q41:T41"/>
    <mergeCell ref="Q42:T42"/>
    <mergeCell ref="Q43:T43"/>
    <mergeCell ref="A46:A47"/>
    <mergeCell ref="P46:P47"/>
    <mergeCell ref="Q46:T47"/>
    <mergeCell ref="B48:C48"/>
    <mergeCell ref="Q48:T48"/>
    <mergeCell ref="Q49:T49"/>
    <mergeCell ref="Q50:T50"/>
    <mergeCell ref="Q51:T51"/>
    <mergeCell ref="K46:N46"/>
    <mergeCell ref="B46:G46"/>
    <mergeCell ref="I46:J46"/>
    <mergeCell ref="Q40:T40"/>
    <mergeCell ref="Q29:T29"/>
    <mergeCell ref="Q30:T30"/>
    <mergeCell ref="Q31:T31"/>
    <mergeCell ref="Q32:T32"/>
    <mergeCell ref="Q33:T33"/>
    <mergeCell ref="Q34:T34"/>
    <mergeCell ref="Q35:T35"/>
    <mergeCell ref="Q36:T36"/>
    <mergeCell ref="Q37:T37"/>
    <mergeCell ref="Q38:T38"/>
    <mergeCell ref="Q39:T39"/>
    <mergeCell ref="Q28:T28"/>
    <mergeCell ref="Q17:T17"/>
    <mergeCell ref="Q18:T18"/>
    <mergeCell ref="Q19:T19"/>
    <mergeCell ref="Q20:T20"/>
    <mergeCell ref="Q21:T21"/>
    <mergeCell ref="Q22:T22"/>
    <mergeCell ref="Q23:T23"/>
    <mergeCell ref="Q24:T24"/>
    <mergeCell ref="Q25:T25"/>
    <mergeCell ref="Q26:T26"/>
    <mergeCell ref="Q27:T27"/>
    <mergeCell ref="Q16:T16"/>
    <mergeCell ref="A8:A9"/>
    <mergeCell ref="P8:P9"/>
    <mergeCell ref="Q8:T9"/>
    <mergeCell ref="Q10:T10"/>
    <mergeCell ref="Q11:T11"/>
    <mergeCell ref="Q12:T12"/>
    <mergeCell ref="Q13:T13"/>
    <mergeCell ref="Q14:T14"/>
    <mergeCell ref="Q15:T15"/>
    <mergeCell ref="K8:N8"/>
    <mergeCell ref="B8:G8"/>
    <mergeCell ref="I8:J8"/>
    <mergeCell ref="A1:B4"/>
    <mergeCell ref="C1:P2"/>
    <mergeCell ref="Q1:R1"/>
    <mergeCell ref="S1:T1"/>
    <mergeCell ref="Q2:R2"/>
    <mergeCell ref="S2:T2"/>
    <mergeCell ref="C3:H4"/>
    <mergeCell ref="I3:K4"/>
    <mergeCell ref="L3:P4"/>
    <mergeCell ref="Q3:R3"/>
    <mergeCell ref="S3:T3"/>
    <mergeCell ref="Q4:R4"/>
    <mergeCell ref="S4:T4"/>
    <mergeCell ref="A5:C5"/>
    <mergeCell ref="D5:H5"/>
    <mergeCell ref="I5:L5"/>
    <mergeCell ref="M5:Q5"/>
    <mergeCell ref="R5:T5"/>
  </mergeCells>
  <conditionalFormatting sqref="Q11:Q41">
    <cfRule type="cellIs" dxfId="8843" priority="922" operator="greaterThan">
      <formula>$Q$10</formula>
    </cfRule>
  </conditionalFormatting>
  <conditionalFormatting sqref="P11:P41">
    <cfRule type="cellIs" dxfId="8842" priority="921" operator="greaterThan">
      <formula>$P$10</formula>
    </cfRule>
  </conditionalFormatting>
  <conditionalFormatting sqref="H11">
    <cfRule type="cellIs" dxfId="8841" priority="472" operator="greaterThan">
      <formula>$H$10</formula>
    </cfRule>
  </conditionalFormatting>
  <conditionalFormatting sqref="H11">
    <cfRule type="cellIs" dxfId="8840" priority="471" operator="greaterThan">
      <formula>$H$10</formula>
    </cfRule>
  </conditionalFormatting>
  <conditionalFormatting sqref="M11:N11">
    <cfRule type="cellIs" dxfId="8839" priority="470" operator="greaterThan">
      <formula>$M$10</formula>
    </cfRule>
  </conditionalFormatting>
  <conditionalFormatting sqref="L11">
    <cfRule type="cellIs" dxfId="8838" priority="469" operator="greaterThan">
      <formula>$L$10</formula>
    </cfRule>
  </conditionalFormatting>
  <conditionalFormatting sqref="M11:N11">
    <cfRule type="cellIs" dxfId="8837" priority="468" operator="greaterThan">
      <formula>$M$10</formula>
    </cfRule>
  </conditionalFormatting>
  <conditionalFormatting sqref="L11">
    <cfRule type="cellIs" dxfId="8836" priority="467" operator="greaterThan">
      <formula>$L$10</formula>
    </cfRule>
  </conditionalFormatting>
  <conditionalFormatting sqref="K11">
    <cfRule type="cellIs" dxfId="8835" priority="466" operator="greaterThan">
      <formula>$K$10</formula>
    </cfRule>
  </conditionalFormatting>
  <conditionalFormatting sqref="B11:D11">
    <cfRule type="cellIs" dxfId="8834" priority="465" operator="greaterThan">
      <formula>#REF!</formula>
    </cfRule>
  </conditionalFormatting>
  <conditionalFormatting sqref="E11:G11 F12:G37">
    <cfRule type="cellIs" dxfId="8833" priority="464" operator="greaterThan">
      <formula>$E$10</formula>
    </cfRule>
  </conditionalFormatting>
  <conditionalFormatting sqref="B11:D11">
    <cfRule type="cellIs" dxfId="8832" priority="463" operator="greaterThan">
      <formula>#REF!</formula>
    </cfRule>
  </conditionalFormatting>
  <conditionalFormatting sqref="E11:G11 F12:G37">
    <cfRule type="cellIs" dxfId="8831" priority="462" operator="greaterThan">
      <formula>$E$10</formula>
    </cfRule>
  </conditionalFormatting>
  <conditionalFormatting sqref="I11:J11 J12:J37">
    <cfRule type="cellIs" dxfId="8830" priority="461" operator="greaterThan">
      <formula>$I$10</formula>
    </cfRule>
  </conditionalFormatting>
  <conditionalFormatting sqref="O11">
    <cfRule type="cellIs" dxfId="8829" priority="460" operator="greaterThan">
      <formula>$O$10</formula>
    </cfRule>
  </conditionalFormatting>
  <conditionalFormatting sqref="O11">
    <cfRule type="cellIs" dxfId="8828" priority="459" operator="greaterThan">
      <formula>$O$10</formula>
    </cfRule>
  </conditionalFormatting>
  <conditionalFormatting sqref="H12">
    <cfRule type="cellIs" dxfId="8827" priority="458" operator="greaterThan">
      <formula>$H$10</formula>
    </cfRule>
  </conditionalFormatting>
  <conditionalFormatting sqref="H12">
    <cfRule type="cellIs" dxfId="8826" priority="457" operator="greaterThan">
      <formula>$H$10</formula>
    </cfRule>
  </conditionalFormatting>
  <conditionalFormatting sqref="M12:N12">
    <cfRule type="cellIs" dxfId="8825" priority="456" operator="greaterThan">
      <formula>$M$10</formula>
    </cfRule>
  </conditionalFormatting>
  <conditionalFormatting sqref="L12">
    <cfRule type="cellIs" dxfId="8824" priority="455" operator="greaterThan">
      <formula>$L$10</formula>
    </cfRule>
  </conditionalFormatting>
  <conditionalFormatting sqref="M12:N12">
    <cfRule type="cellIs" dxfId="8823" priority="454" operator="greaterThan">
      <formula>$M$10</formula>
    </cfRule>
  </conditionalFormatting>
  <conditionalFormatting sqref="L12">
    <cfRule type="cellIs" dxfId="8822" priority="453" operator="greaterThan">
      <formula>$L$10</formula>
    </cfRule>
  </conditionalFormatting>
  <conditionalFormatting sqref="K12">
    <cfRule type="cellIs" dxfId="8821" priority="452" operator="greaterThan">
      <formula>$K$10</formula>
    </cfRule>
  </conditionalFormatting>
  <conditionalFormatting sqref="B12:D12">
    <cfRule type="cellIs" dxfId="8820" priority="451" operator="greaterThan">
      <formula>#REF!</formula>
    </cfRule>
  </conditionalFormatting>
  <conditionalFormatting sqref="E12">
    <cfRule type="cellIs" dxfId="8819" priority="450" operator="greaterThan">
      <formula>$E$10</formula>
    </cfRule>
  </conditionalFormatting>
  <conditionalFormatting sqref="B12:D12">
    <cfRule type="cellIs" dxfId="8818" priority="449" operator="greaterThan">
      <formula>#REF!</formula>
    </cfRule>
  </conditionalFormatting>
  <conditionalFormatting sqref="E12">
    <cfRule type="cellIs" dxfId="8817" priority="448" operator="greaterThan">
      <formula>$E$10</formula>
    </cfRule>
  </conditionalFormatting>
  <conditionalFormatting sqref="I12">
    <cfRule type="cellIs" dxfId="8816" priority="447" operator="greaterThan">
      <formula>$I$10</formula>
    </cfRule>
  </conditionalFormatting>
  <conditionalFormatting sqref="O12">
    <cfRule type="cellIs" dxfId="8815" priority="446" operator="greaterThan">
      <formula>$O$10</formula>
    </cfRule>
  </conditionalFormatting>
  <conditionalFormatting sqref="O12">
    <cfRule type="cellIs" dxfId="8814" priority="445" operator="greaterThan">
      <formula>$O$10</formula>
    </cfRule>
  </conditionalFormatting>
  <conditionalFormatting sqref="H13">
    <cfRule type="cellIs" dxfId="8813" priority="444" operator="greaterThan">
      <formula>$H$10</formula>
    </cfRule>
  </conditionalFormatting>
  <conditionalFormatting sqref="H13">
    <cfRule type="cellIs" dxfId="8812" priority="443" operator="greaterThan">
      <formula>$H$10</formula>
    </cfRule>
  </conditionalFormatting>
  <conditionalFormatting sqref="M13:N13">
    <cfRule type="cellIs" dxfId="8811" priority="442" operator="greaterThan">
      <formula>$M$10</formula>
    </cfRule>
  </conditionalFormatting>
  <conditionalFormatting sqref="L13">
    <cfRule type="cellIs" dxfId="8810" priority="441" operator="greaterThan">
      <formula>$L$10</formula>
    </cfRule>
  </conditionalFormatting>
  <conditionalFormatting sqref="M13:N13">
    <cfRule type="cellIs" dxfId="8809" priority="440" operator="greaterThan">
      <formula>$M$10</formula>
    </cfRule>
  </conditionalFormatting>
  <conditionalFormatting sqref="L13">
    <cfRule type="cellIs" dxfId="8808" priority="439" operator="greaterThan">
      <formula>$L$10</formula>
    </cfRule>
  </conditionalFormatting>
  <conditionalFormatting sqref="K13">
    <cfRule type="cellIs" dxfId="8807" priority="438" operator="greaterThan">
      <formula>$K$10</formula>
    </cfRule>
  </conditionalFormatting>
  <conditionalFormatting sqref="B13:D13">
    <cfRule type="cellIs" dxfId="8806" priority="437" operator="greaterThan">
      <formula>#REF!</formula>
    </cfRule>
  </conditionalFormatting>
  <conditionalFormatting sqref="E13">
    <cfRule type="cellIs" dxfId="8805" priority="436" operator="greaterThan">
      <formula>$E$10</formula>
    </cfRule>
  </conditionalFormatting>
  <conditionalFormatting sqref="B13:D13">
    <cfRule type="cellIs" dxfId="8804" priority="435" operator="greaterThan">
      <formula>#REF!</formula>
    </cfRule>
  </conditionalFormatting>
  <conditionalFormatting sqref="E13">
    <cfRule type="cellIs" dxfId="8803" priority="434" operator="greaterThan">
      <formula>$E$10</formula>
    </cfRule>
  </conditionalFormatting>
  <conditionalFormatting sqref="I13">
    <cfRule type="cellIs" dxfId="8802" priority="433" operator="greaterThan">
      <formula>$I$10</formula>
    </cfRule>
  </conditionalFormatting>
  <conditionalFormatting sqref="O13">
    <cfRule type="cellIs" dxfId="8801" priority="432" operator="greaterThan">
      <formula>$O$10</formula>
    </cfRule>
  </conditionalFormatting>
  <conditionalFormatting sqref="O13">
    <cfRule type="cellIs" dxfId="8800" priority="431" operator="greaterThan">
      <formula>$O$10</formula>
    </cfRule>
  </conditionalFormatting>
  <conditionalFormatting sqref="H14">
    <cfRule type="cellIs" dxfId="8799" priority="430" operator="greaterThan">
      <formula>$H$10</formula>
    </cfRule>
  </conditionalFormatting>
  <conditionalFormatting sqref="H14">
    <cfRule type="cellIs" dxfId="8798" priority="429" operator="greaterThan">
      <formula>$H$10</formula>
    </cfRule>
  </conditionalFormatting>
  <conditionalFormatting sqref="M14:N14">
    <cfRule type="cellIs" dxfId="8797" priority="428" operator="greaterThan">
      <formula>$M$10</formula>
    </cfRule>
  </conditionalFormatting>
  <conditionalFormatting sqref="L14">
    <cfRule type="cellIs" dxfId="8796" priority="427" operator="greaterThan">
      <formula>$L$10</formula>
    </cfRule>
  </conditionalFormatting>
  <conditionalFormatting sqref="M14:N14">
    <cfRule type="cellIs" dxfId="8795" priority="426" operator="greaterThan">
      <formula>$M$10</formula>
    </cfRule>
  </conditionalFormatting>
  <conditionalFormatting sqref="L14">
    <cfRule type="cellIs" dxfId="8794" priority="425" operator="greaterThan">
      <formula>$L$10</formula>
    </cfRule>
  </conditionalFormatting>
  <conditionalFormatting sqref="K14">
    <cfRule type="cellIs" dxfId="8793" priority="424" operator="greaterThan">
      <formula>$K$10</formula>
    </cfRule>
  </conditionalFormatting>
  <conditionalFormatting sqref="B14:D14">
    <cfRule type="cellIs" dxfId="8792" priority="423" operator="greaterThan">
      <formula>#REF!</formula>
    </cfRule>
  </conditionalFormatting>
  <conditionalFormatting sqref="E14">
    <cfRule type="cellIs" dxfId="8791" priority="422" operator="greaterThan">
      <formula>$E$10</formula>
    </cfRule>
  </conditionalFormatting>
  <conditionalFormatting sqref="B14:D14">
    <cfRule type="cellIs" dxfId="8790" priority="421" operator="greaterThan">
      <formula>#REF!</formula>
    </cfRule>
  </conditionalFormatting>
  <conditionalFormatting sqref="E14">
    <cfRule type="cellIs" dxfId="8789" priority="420" operator="greaterThan">
      <formula>$E$10</formula>
    </cfRule>
  </conditionalFormatting>
  <conditionalFormatting sqref="I14">
    <cfRule type="cellIs" dxfId="8788" priority="419" operator="greaterThan">
      <formula>$I$10</formula>
    </cfRule>
  </conditionalFormatting>
  <conditionalFormatting sqref="O14">
    <cfRule type="cellIs" dxfId="8787" priority="418" operator="greaterThan">
      <formula>$O$10</formula>
    </cfRule>
  </conditionalFormatting>
  <conditionalFormatting sqref="O14">
    <cfRule type="cellIs" dxfId="8786" priority="417" operator="greaterThan">
      <formula>$O$10</formula>
    </cfRule>
  </conditionalFormatting>
  <conditionalFormatting sqref="H15">
    <cfRule type="cellIs" dxfId="8785" priority="416" operator="greaterThan">
      <formula>$H$10</formula>
    </cfRule>
  </conditionalFormatting>
  <conditionalFormatting sqref="H15">
    <cfRule type="cellIs" dxfId="8784" priority="415" operator="greaterThan">
      <formula>$H$10</formula>
    </cfRule>
  </conditionalFormatting>
  <conditionalFormatting sqref="M15:N15">
    <cfRule type="cellIs" dxfId="8783" priority="414" operator="greaterThan">
      <formula>$M$10</formula>
    </cfRule>
  </conditionalFormatting>
  <conditionalFormatting sqref="L15">
    <cfRule type="cellIs" dxfId="8782" priority="413" operator="greaterThan">
      <formula>$L$10</formula>
    </cfRule>
  </conditionalFormatting>
  <conditionalFormatting sqref="M15:N15">
    <cfRule type="cellIs" dxfId="8781" priority="412" operator="greaterThan">
      <formula>$M$10</formula>
    </cfRule>
  </conditionalFormatting>
  <conditionalFormatting sqref="L15">
    <cfRule type="cellIs" dxfId="8780" priority="411" operator="greaterThan">
      <formula>$L$10</formula>
    </cfRule>
  </conditionalFormatting>
  <conditionalFormatting sqref="K15">
    <cfRule type="cellIs" dxfId="8779" priority="410" operator="greaterThan">
      <formula>$K$10</formula>
    </cfRule>
  </conditionalFormatting>
  <conditionalFormatting sqref="B15:D15">
    <cfRule type="cellIs" dxfId="8778" priority="409" operator="greaterThan">
      <formula>#REF!</formula>
    </cfRule>
  </conditionalFormatting>
  <conditionalFormatting sqref="E15">
    <cfRule type="cellIs" dxfId="8777" priority="408" operator="greaterThan">
      <formula>$E$10</formula>
    </cfRule>
  </conditionalFormatting>
  <conditionalFormatting sqref="B15:D15">
    <cfRule type="cellIs" dxfId="8776" priority="407" operator="greaterThan">
      <formula>#REF!</formula>
    </cfRule>
  </conditionalFormatting>
  <conditionalFormatting sqref="E15">
    <cfRule type="cellIs" dxfId="8775" priority="406" operator="greaterThan">
      <formula>$E$10</formula>
    </cfRule>
  </conditionalFormatting>
  <conditionalFormatting sqref="I15">
    <cfRule type="cellIs" dxfId="8774" priority="405" operator="greaterThan">
      <formula>$I$10</formula>
    </cfRule>
  </conditionalFormatting>
  <conditionalFormatting sqref="O15">
    <cfRule type="cellIs" dxfId="8773" priority="404" operator="greaterThan">
      <formula>$O$10</formula>
    </cfRule>
  </conditionalFormatting>
  <conditionalFormatting sqref="O15">
    <cfRule type="cellIs" dxfId="8772" priority="403" operator="greaterThan">
      <formula>$O$10</formula>
    </cfRule>
  </conditionalFormatting>
  <conditionalFormatting sqref="H16">
    <cfRule type="cellIs" dxfId="8771" priority="402" operator="greaterThan">
      <formula>$H$10</formula>
    </cfRule>
  </conditionalFormatting>
  <conditionalFormatting sqref="H16">
    <cfRule type="cellIs" dxfId="8770" priority="401" operator="greaterThan">
      <formula>$H$10</formula>
    </cfRule>
  </conditionalFormatting>
  <conditionalFormatting sqref="M16:N16">
    <cfRule type="cellIs" dxfId="8769" priority="400" operator="greaterThan">
      <formula>$M$10</formula>
    </cfRule>
  </conditionalFormatting>
  <conditionalFormatting sqref="L16">
    <cfRule type="cellIs" dxfId="8768" priority="399" operator="greaterThan">
      <formula>$L$10</formula>
    </cfRule>
  </conditionalFormatting>
  <conditionalFormatting sqref="M16:N16">
    <cfRule type="cellIs" dxfId="8767" priority="398" operator="greaterThan">
      <formula>$M$10</formula>
    </cfRule>
  </conditionalFormatting>
  <conditionalFormatting sqref="L16">
    <cfRule type="cellIs" dxfId="8766" priority="397" operator="greaterThan">
      <formula>$L$10</formula>
    </cfRule>
  </conditionalFormatting>
  <conditionalFormatting sqref="K16">
    <cfRule type="cellIs" dxfId="8765" priority="396" operator="greaterThan">
      <formula>$K$10</formula>
    </cfRule>
  </conditionalFormatting>
  <conditionalFormatting sqref="B16:D16">
    <cfRule type="cellIs" dxfId="8764" priority="395" operator="greaterThan">
      <formula>#REF!</formula>
    </cfRule>
  </conditionalFormatting>
  <conditionalFormatting sqref="E16">
    <cfRule type="cellIs" dxfId="8763" priority="394" operator="greaterThan">
      <formula>$E$10</formula>
    </cfRule>
  </conditionalFormatting>
  <conditionalFormatting sqref="B16:D16">
    <cfRule type="cellIs" dxfId="8762" priority="393" operator="greaterThan">
      <formula>#REF!</formula>
    </cfRule>
  </conditionalFormatting>
  <conditionalFormatting sqref="E16">
    <cfRule type="cellIs" dxfId="8761" priority="392" operator="greaterThan">
      <formula>$E$10</formula>
    </cfRule>
  </conditionalFormatting>
  <conditionalFormatting sqref="I16">
    <cfRule type="cellIs" dxfId="8760" priority="391" operator="greaterThan">
      <formula>$I$10</formula>
    </cfRule>
  </conditionalFormatting>
  <conditionalFormatting sqref="O16">
    <cfRule type="cellIs" dxfId="8759" priority="390" operator="greaterThan">
      <formula>$O$10</formula>
    </cfRule>
  </conditionalFormatting>
  <conditionalFormatting sqref="O16">
    <cfRule type="cellIs" dxfId="8758" priority="389" operator="greaterThan">
      <formula>$O$10</formula>
    </cfRule>
  </conditionalFormatting>
  <conditionalFormatting sqref="H17">
    <cfRule type="cellIs" dxfId="8757" priority="388" operator="greaterThan">
      <formula>$H$10</formula>
    </cfRule>
  </conditionalFormatting>
  <conditionalFormatting sqref="H17">
    <cfRule type="cellIs" dxfId="8756" priority="387" operator="greaterThan">
      <formula>$H$10</formula>
    </cfRule>
  </conditionalFormatting>
  <conditionalFormatting sqref="M17:N17">
    <cfRule type="cellIs" dxfId="8755" priority="386" operator="greaterThan">
      <formula>$M$10</formula>
    </cfRule>
  </conditionalFormatting>
  <conditionalFormatting sqref="L17">
    <cfRule type="cellIs" dxfId="8754" priority="385" operator="greaterThan">
      <formula>$L$10</formula>
    </cfRule>
  </conditionalFormatting>
  <conditionalFormatting sqref="M17:N17">
    <cfRule type="cellIs" dxfId="8753" priority="384" operator="greaterThan">
      <formula>$M$10</formula>
    </cfRule>
  </conditionalFormatting>
  <conditionalFormatting sqref="L17">
    <cfRule type="cellIs" dxfId="8752" priority="383" operator="greaterThan">
      <formula>$L$10</formula>
    </cfRule>
  </conditionalFormatting>
  <conditionalFormatting sqref="K17">
    <cfRule type="cellIs" dxfId="8751" priority="382" operator="greaterThan">
      <formula>$K$10</formula>
    </cfRule>
  </conditionalFormatting>
  <conditionalFormatting sqref="B17:D17">
    <cfRule type="cellIs" dxfId="8750" priority="381" operator="greaterThan">
      <formula>#REF!</formula>
    </cfRule>
  </conditionalFormatting>
  <conditionalFormatting sqref="E17">
    <cfRule type="cellIs" dxfId="8749" priority="380" operator="greaterThan">
      <formula>$E$10</formula>
    </cfRule>
  </conditionalFormatting>
  <conditionalFormatting sqref="B17:D17">
    <cfRule type="cellIs" dxfId="8748" priority="379" operator="greaterThan">
      <formula>#REF!</formula>
    </cfRule>
  </conditionalFormatting>
  <conditionalFormatting sqref="E17">
    <cfRule type="cellIs" dxfId="8747" priority="378" operator="greaterThan">
      <formula>$E$10</formula>
    </cfRule>
  </conditionalFormatting>
  <conditionalFormatting sqref="I17">
    <cfRule type="cellIs" dxfId="8746" priority="377" operator="greaterThan">
      <formula>$I$10</formula>
    </cfRule>
  </conditionalFormatting>
  <conditionalFormatting sqref="O17">
    <cfRule type="cellIs" dxfId="8745" priority="376" operator="greaterThan">
      <formula>$O$10</formula>
    </cfRule>
  </conditionalFormatting>
  <conditionalFormatting sqref="O17">
    <cfRule type="cellIs" dxfId="8744" priority="375" operator="greaterThan">
      <formula>$O$10</formula>
    </cfRule>
  </conditionalFormatting>
  <conditionalFormatting sqref="H18">
    <cfRule type="cellIs" dxfId="8743" priority="374" operator="greaterThan">
      <formula>$H$10</formula>
    </cfRule>
  </conditionalFormatting>
  <conditionalFormatting sqref="H18">
    <cfRule type="cellIs" dxfId="8742" priority="373" operator="greaterThan">
      <formula>$H$10</formula>
    </cfRule>
  </conditionalFormatting>
  <conditionalFormatting sqref="M18:N18">
    <cfRule type="cellIs" dxfId="8741" priority="372" operator="greaterThan">
      <formula>$M$10</formula>
    </cfRule>
  </conditionalFormatting>
  <conditionalFormatting sqref="L18">
    <cfRule type="cellIs" dxfId="8740" priority="371" operator="greaterThan">
      <formula>$L$10</formula>
    </cfRule>
  </conditionalFormatting>
  <conditionalFormatting sqref="M18:N18">
    <cfRule type="cellIs" dxfId="8739" priority="370" operator="greaterThan">
      <formula>$M$10</formula>
    </cfRule>
  </conditionalFormatting>
  <conditionalFormatting sqref="L18">
    <cfRule type="cellIs" dxfId="8738" priority="369" operator="greaterThan">
      <formula>$L$10</formula>
    </cfRule>
  </conditionalFormatting>
  <conditionalFormatting sqref="K18">
    <cfRule type="cellIs" dxfId="8737" priority="368" operator="greaterThan">
      <formula>$K$10</formula>
    </cfRule>
  </conditionalFormatting>
  <conditionalFormatting sqref="B18:D18">
    <cfRule type="cellIs" dxfId="8736" priority="367" operator="greaterThan">
      <formula>#REF!</formula>
    </cfRule>
  </conditionalFormatting>
  <conditionalFormatting sqref="E18">
    <cfRule type="cellIs" dxfId="8735" priority="366" operator="greaterThan">
      <formula>$E$10</formula>
    </cfRule>
  </conditionalFormatting>
  <conditionalFormatting sqref="B18:D18">
    <cfRule type="cellIs" dxfId="8734" priority="365" operator="greaterThan">
      <formula>#REF!</formula>
    </cfRule>
  </conditionalFormatting>
  <conditionalFormatting sqref="E18">
    <cfRule type="cellIs" dxfId="8733" priority="364" operator="greaterThan">
      <formula>$E$10</formula>
    </cfRule>
  </conditionalFormatting>
  <conditionalFormatting sqref="I18">
    <cfRule type="cellIs" dxfId="8732" priority="363" operator="greaterThan">
      <formula>$I$10</formula>
    </cfRule>
  </conditionalFormatting>
  <conditionalFormatting sqref="O18">
    <cfRule type="cellIs" dxfId="8731" priority="362" operator="greaterThan">
      <formula>$O$10</formula>
    </cfRule>
  </conditionalFormatting>
  <conditionalFormatting sqref="O18">
    <cfRule type="cellIs" dxfId="8730" priority="361" operator="greaterThan">
      <formula>$O$10</formula>
    </cfRule>
  </conditionalFormatting>
  <conditionalFormatting sqref="H19">
    <cfRule type="cellIs" dxfId="8729" priority="360" operator="greaterThan">
      <formula>$H$10</formula>
    </cfRule>
  </conditionalFormatting>
  <conditionalFormatting sqref="H19">
    <cfRule type="cellIs" dxfId="8728" priority="359" operator="greaterThan">
      <formula>$H$10</formula>
    </cfRule>
  </conditionalFormatting>
  <conditionalFormatting sqref="M19:N19">
    <cfRule type="cellIs" dxfId="8727" priority="358" operator="greaterThan">
      <formula>$M$10</formula>
    </cfRule>
  </conditionalFormatting>
  <conditionalFormatting sqref="L19">
    <cfRule type="cellIs" dxfId="8726" priority="357" operator="greaterThan">
      <formula>$L$10</formula>
    </cfRule>
  </conditionalFormatting>
  <conditionalFormatting sqref="M19:N19">
    <cfRule type="cellIs" dxfId="8725" priority="356" operator="greaterThan">
      <formula>$M$10</formula>
    </cfRule>
  </conditionalFormatting>
  <conditionalFormatting sqref="L19">
    <cfRule type="cellIs" dxfId="8724" priority="355" operator="greaterThan">
      <formula>$L$10</formula>
    </cfRule>
  </conditionalFormatting>
  <conditionalFormatting sqref="K19">
    <cfRule type="cellIs" dxfId="8723" priority="354" operator="greaterThan">
      <formula>$K$10</formula>
    </cfRule>
  </conditionalFormatting>
  <conditionalFormatting sqref="B19:D19">
    <cfRule type="cellIs" dxfId="8722" priority="353" operator="greaterThan">
      <formula>#REF!</formula>
    </cfRule>
  </conditionalFormatting>
  <conditionalFormatting sqref="E19">
    <cfRule type="cellIs" dxfId="8721" priority="352" operator="greaterThan">
      <formula>$E$10</formula>
    </cfRule>
  </conditionalFormatting>
  <conditionalFormatting sqref="B19:D19">
    <cfRule type="cellIs" dxfId="8720" priority="351" operator="greaterThan">
      <formula>#REF!</formula>
    </cfRule>
  </conditionalFormatting>
  <conditionalFormatting sqref="E19">
    <cfRule type="cellIs" dxfId="8719" priority="350" operator="greaterThan">
      <formula>$E$10</formula>
    </cfRule>
  </conditionalFormatting>
  <conditionalFormatting sqref="I19">
    <cfRule type="cellIs" dxfId="8718" priority="349" operator="greaterThan">
      <formula>$I$10</formula>
    </cfRule>
  </conditionalFormatting>
  <conditionalFormatting sqref="O19">
    <cfRule type="cellIs" dxfId="8717" priority="348" operator="greaterThan">
      <formula>$O$10</formula>
    </cfRule>
  </conditionalFormatting>
  <conditionalFormatting sqref="O19">
    <cfRule type="cellIs" dxfId="8716" priority="347" operator="greaterThan">
      <formula>$O$10</formula>
    </cfRule>
  </conditionalFormatting>
  <conditionalFormatting sqref="H20">
    <cfRule type="cellIs" dxfId="8715" priority="346" operator="greaterThan">
      <formula>$H$10</formula>
    </cfRule>
  </conditionalFormatting>
  <conditionalFormatting sqref="H20">
    <cfRule type="cellIs" dxfId="8714" priority="345" operator="greaterThan">
      <formula>$H$10</formula>
    </cfRule>
  </conditionalFormatting>
  <conditionalFormatting sqref="M20:N20">
    <cfRule type="cellIs" dxfId="8713" priority="344" operator="greaterThan">
      <formula>$M$10</formula>
    </cfRule>
  </conditionalFormatting>
  <conditionalFormatting sqref="L20">
    <cfRule type="cellIs" dxfId="8712" priority="343" operator="greaterThan">
      <formula>$L$10</formula>
    </cfRule>
  </conditionalFormatting>
  <conditionalFormatting sqref="M20:N20">
    <cfRule type="cellIs" dxfId="8711" priority="342" operator="greaterThan">
      <formula>$M$10</formula>
    </cfRule>
  </conditionalFormatting>
  <conditionalFormatting sqref="L20">
    <cfRule type="cellIs" dxfId="8710" priority="341" operator="greaterThan">
      <formula>$L$10</formula>
    </cfRule>
  </conditionalFormatting>
  <conditionalFormatting sqref="K20">
    <cfRule type="cellIs" dxfId="8709" priority="340" operator="greaterThan">
      <formula>$K$10</formula>
    </cfRule>
  </conditionalFormatting>
  <conditionalFormatting sqref="B20:D20">
    <cfRule type="cellIs" dxfId="8708" priority="339" operator="greaterThan">
      <formula>#REF!</formula>
    </cfRule>
  </conditionalFormatting>
  <conditionalFormatting sqref="E20">
    <cfRule type="cellIs" dxfId="8707" priority="338" operator="greaterThan">
      <formula>$E$10</formula>
    </cfRule>
  </conditionalFormatting>
  <conditionalFormatting sqref="B20:D20">
    <cfRule type="cellIs" dxfId="8706" priority="337" operator="greaterThan">
      <formula>#REF!</formula>
    </cfRule>
  </conditionalFormatting>
  <conditionalFormatting sqref="E20">
    <cfRule type="cellIs" dxfId="8705" priority="336" operator="greaterThan">
      <formula>$E$10</formula>
    </cfRule>
  </conditionalFormatting>
  <conditionalFormatting sqref="I20">
    <cfRule type="cellIs" dxfId="8704" priority="335" operator="greaterThan">
      <formula>$I$10</formula>
    </cfRule>
  </conditionalFormatting>
  <conditionalFormatting sqref="O20">
    <cfRule type="cellIs" dxfId="8703" priority="334" operator="greaterThan">
      <formula>$O$10</formula>
    </cfRule>
  </conditionalFormatting>
  <conditionalFormatting sqref="O20">
    <cfRule type="cellIs" dxfId="8702" priority="333" operator="greaterThan">
      <formula>$O$10</formula>
    </cfRule>
  </conditionalFormatting>
  <conditionalFormatting sqref="H21">
    <cfRule type="cellIs" dxfId="8701" priority="332" operator="greaterThan">
      <formula>$H$10</formula>
    </cfRule>
  </conditionalFormatting>
  <conditionalFormatting sqref="H21">
    <cfRule type="cellIs" dxfId="8700" priority="331" operator="greaterThan">
      <formula>$H$10</formula>
    </cfRule>
  </conditionalFormatting>
  <conditionalFormatting sqref="M21:N21">
    <cfRule type="cellIs" dxfId="8699" priority="330" operator="greaterThan">
      <formula>$M$10</formula>
    </cfRule>
  </conditionalFormatting>
  <conditionalFormatting sqref="L21">
    <cfRule type="cellIs" dxfId="8698" priority="329" operator="greaterThan">
      <formula>$L$10</formula>
    </cfRule>
  </conditionalFormatting>
  <conditionalFormatting sqref="M21:N21">
    <cfRule type="cellIs" dxfId="8697" priority="328" operator="greaterThan">
      <formula>$M$10</formula>
    </cfRule>
  </conditionalFormatting>
  <conditionalFormatting sqref="L21">
    <cfRule type="cellIs" dxfId="8696" priority="327" operator="greaterThan">
      <formula>$L$10</formula>
    </cfRule>
  </conditionalFormatting>
  <conditionalFormatting sqref="K21">
    <cfRule type="cellIs" dxfId="8695" priority="326" operator="greaterThan">
      <formula>$K$10</formula>
    </cfRule>
  </conditionalFormatting>
  <conditionalFormatting sqref="B21:D21">
    <cfRule type="cellIs" dxfId="8694" priority="325" operator="greaterThan">
      <formula>#REF!</formula>
    </cfRule>
  </conditionalFormatting>
  <conditionalFormatting sqref="E21">
    <cfRule type="cellIs" dxfId="8693" priority="324" operator="greaterThan">
      <formula>$E$10</formula>
    </cfRule>
  </conditionalFormatting>
  <conditionalFormatting sqref="B21:D21">
    <cfRule type="cellIs" dxfId="8692" priority="323" operator="greaterThan">
      <formula>#REF!</formula>
    </cfRule>
  </conditionalFormatting>
  <conditionalFormatting sqref="E21">
    <cfRule type="cellIs" dxfId="8691" priority="322" operator="greaterThan">
      <formula>$E$10</formula>
    </cfRule>
  </conditionalFormatting>
  <conditionalFormatting sqref="I21">
    <cfRule type="cellIs" dxfId="8690" priority="321" operator="greaterThan">
      <formula>$I$10</formula>
    </cfRule>
  </conditionalFormatting>
  <conditionalFormatting sqref="O21">
    <cfRule type="cellIs" dxfId="8689" priority="320" operator="greaterThan">
      <formula>$O$10</formula>
    </cfRule>
  </conditionalFormatting>
  <conditionalFormatting sqref="O21">
    <cfRule type="cellIs" dxfId="8688" priority="319" operator="greaterThan">
      <formula>$O$10</formula>
    </cfRule>
  </conditionalFormatting>
  <conditionalFormatting sqref="H22">
    <cfRule type="cellIs" dxfId="8687" priority="318" operator="greaterThan">
      <formula>$H$10</formula>
    </cfRule>
  </conditionalFormatting>
  <conditionalFormatting sqref="H22">
    <cfRule type="cellIs" dxfId="8686" priority="317" operator="greaterThan">
      <formula>$H$10</formula>
    </cfRule>
  </conditionalFormatting>
  <conditionalFormatting sqref="M22:N22">
    <cfRule type="cellIs" dxfId="8685" priority="316" operator="greaterThan">
      <formula>$M$10</formula>
    </cfRule>
  </conditionalFormatting>
  <conditionalFormatting sqref="L22">
    <cfRule type="cellIs" dxfId="8684" priority="315" operator="greaterThan">
      <formula>$L$10</formula>
    </cfRule>
  </conditionalFormatting>
  <conditionalFormatting sqref="M22:N22">
    <cfRule type="cellIs" dxfId="8683" priority="314" operator="greaterThan">
      <formula>$M$10</formula>
    </cfRule>
  </conditionalFormatting>
  <conditionalFormatting sqref="L22">
    <cfRule type="cellIs" dxfId="8682" priority="313" operator="greaterThan">
      <formula>$L$10</formula>
    </cfRule>
  </conditionalFormatting>
  <conditionalFormatting sqref="K22">
    <cfRule type="cellIs" dxfId="8681" priority="312" operator="greaterThan">
      <formula>$K$10</formula>
    </cfRule>
  </conditionalFormatting>
  <conditionalFormatting sqref="B22:D22">
    <cfRule type="cellIs" dxfId="8680" priority="311" operator="greaterThan">
      <formula>#REF!</formula>
    </cfRule>
  </conditionalFormatting>
  <conditionalFormatting sqref="E22">
    <cfRule type="cellIs" dxfId="8679" priority="310" operator="greaterThan">
      <formula>$E$10</formula>
    </cfRule>
  </conditionalFormatting>
  <conditionalFormatting sqref="B22:D22">
    <cfRule type="cellIs" dxfId="8678" priority="309" operator="greaterThan">
      <formula>#REF!</formula>
    </cfRule>
  </conditionalFormatting>
  <conditionalFormatting sqref="E22">
    <cfRule type="cellIs" dxfId="8677" priority="308" operator="greaterThan">
      <formula>$E$10</formula>
    </cfRule>
  </conditionalFormatting>
  <conditionalFormatting sqref="I22">
    <cfRule type="cellIs" dxfId="8676" priority="307" operator="greaterThan">
      <formula>$I$10</formula>
    </cfRule>
  </conditionalFormatting>
  <conditionalFormatting sqref="O22">
    <cfRule type="cellIs" dxfId="8675" priority="306" operator="greaterThan">
      <formula>$O$10</formula>
    </cfRule>
  </conditionalFormatting>
  <conditionalFormatting sqref="O22">
    <cfRule type="cellIs" dxfId="8674" priority="305" operator="greaterThan">
      <formula>$O$10</formula>
    </cfRule>
  </conditionalFormatting>
  <conditionalFormatting sqref="H23">
    <cfRule type="cellIs" dxfId="8673" priority="304" operator="greaterThan">
      <formula>$H$10</formula>
    </cfRule>
  </conditionalFormatting>
  <conditionalFormatting sqref="H23">
    <cfRule type="cellIs" dxfId="8672" priority="303" operator="greaterThan">
      <formula>$H$10</formula>
    </cfRule>
  </conditionalFormatting>
  <conditionalFormatting sqref="M23:N23">
    <cfRule type="cellIs" dxfId="8671" priority="302" operator="greaterThan">
      <formula>$M$10</formula>
    </cfRule>
  </conditionalFormatting>
  <conditionalFormatting sqref="L23">
    <cfRule type="cellIs" dxfId="8670" priority="301" operator="greaterThan">
      <formula>$L$10</formula>
    </cfRule>
  </conditionalFormatting>
  <conditionalFormatting sqref="M23:N23">
    <cfRule type="cellIs" dxfId="8669" priority="300" operator="greaterThan">
      <formula>$M$10</formula>
    </cfRule>
  </conditionalFormatting>
  <conditionalFormatting sqref="L23">
    <cfRule type="cellIs" dxfId="8668" priority="299" operator="greaterThan">
      <formula>$L$10</formula>
    </cfRule>
  </conditionalFormatting>
  <conditionalFormatting sqref="K23">
    <cfRule type="cellIs" dxfId="8667" priority="298" operator="greaterThan">
      <formula>$K$10</formula>
    </cfRule>
  </conditionalFormatting>
  <conditionalFormatting sqref="B23:D23">
    <cfRule type="cellIs" dxfId="8666" priority="297" operator="greaterThan">
      <formula>#REF!</formula>
    </cfRule>
  </conditionalFormatting>
  <conditionalFormatting sqref="E23">
    <cfRule type="cellIs" dxfId="8665" priority="296" operator="greaterThan">
      <formula>$E$10</formula>
    </cfRule>
  </conditionalFormatting>
  <conditionalFormatting sqref="B23:D23">
    <cfRule type="cellIs" dxfId="8664" priority="295" operator="greaterThan">
      <formula>#REF!</formula>
    </cfRule>
  </conditionalFormatting>
  <conditionalFormatting sqref="E23">
    <cfRule type="cellIs" dxfId="8663" priority="294" operator="greaterThan">
      <formula>$E$10</formula>
    </cfRule>
  </conditionalFormatting>
  <conditionalFormatting sqref="I23">
    <cfRule type="cellIs" dxfId="8662" priority="293" operator="greaterThan">
      <formula>$I$10</formula>
    </cfRule>
  </conditionalFormatting>
  <conditionalFormatting sqref="O23">
    <cfRule type="cellIs" dxfId="8661" priority="292" operator="greaterThan">
      <formula>$O$10</formula>
    </cfRule>
  </conditionalFormatting>
  <conditionalFormatting sqref="O23">
    <cfRule type="cellIs" dxfId="8660" priority="291" operator="greaterThan">
      <formula>$O$10</formula>
    </cfRule>
  </conditionalFormatting>
  <conditionalFormatting sqref="H24">
    <cfRule type="cellIs" dxfId="8659" priority="290" operator="greaterThan">
      <formula>$H$10</formula>
    </cfRule>
  </conditionalFormatting>
  <conditionalFormatting sqref="H24">
    <cfRule type="cellIs" dxfId="8658" priority="289" operator="greaterThan">
      <formula>$H$10</formula>
    </cfRule>
  </conditionalFormatting>
  <conditionalFormatting sqref="M24">
    <cfRule type="cellIs" dxfId="8657" priority="288" operator="greaterThan">
      <formula>$M$10</formula>
    </cfRule>
  </conditionalFormatting>
  <conditionalFormatting sqref="L24">
    <cfRule type="cellIs" dxfId="8656" priority="287" operator="greaterThan">
      <formula>$L$10</formula>
    </cfRule>
  </conditionalFormatting>
  <conditionalFormatting sqref="M24">
    <cfRule type="cellIs" dxfId="8655" priority="286" operator="greaterThan">
      <formula>$M$10</formula>
    </cfRule>
  </conditionalFormatting>
  <conditionalFormatting sqref="L24">
    <cfRule type="cellIs" dxfId="8654" priority="285" operator="greaterThan">
      <formula>$L$10</formula>
    </cfRule>
  </conditionalFormatting>
  <conditionalFormatting sqref="K24">
    <cfRule type="cellIs" dxfId="8653" priority="284" operator="greaterThan">
      <formula>$K$10</formula>
    </cfRule>
  </conditionalFormatting>
  <conditionalFormatting sqref="B24:D24">
    <cfRule type="cellIs" dxfId="8652" priority="283" operator="greaterThan">
      <formula>#REF!</formula>
    </cfRule>
  </conditionalFormatting>
  <conditionalFormatting sqref="E24">
    <cfRule type="cellIs" dxfId="8651" priority="282" operator="greaterThan">
      <formula>$E$10</formula>
    </cfRule>
  </conditionalFormatting>
  <conditionalFormatting sqref="B24:D24">
    <cfRule type="cellIs" dxfId="8650" priority="281" operator="greaterThan">
      <formula>#REF!</formula>
    </cfRule>
  </conditionalFormatting>
  <conditionalFormatting sqref="E24">
    <cfRule type="cellIs" dxfId="8649" priority="280" operator="greaterThan">
      <formula>$E$10</formula>
    </cfRule>
  </conditionalFormatting>
  <conditionalFormatting sqref="I24">
    <cfRule type="cellIs" dxfId="8648" priority="279" operator="greaterThan">
      <formula>$I$10</formula>
    </cfRule>
  </conditionalFormatting>
  <conditionalFormatting sqref="O24">
    <cfRule type="cellIs" dxfId="8647" priority="278" operator="greaterThan">
      <formula>$O$10</formula>
    </cfRule>
  </conditionalFormatting>
  <conditionalFormatting sqref="O24">
    <cfRule type="cellIs" dxfId="8646" priority="277" operator="greaterThan">
      <formula>$O$10</formula>
    </cfRule>
  </conditionalFormatting>
  <conditionalFormatting sqref="H25">
    <cfRule type="cellIs" dxfId="8645" priority="276" operator="greaterThan">
      <formula>$H$10</formula>
    </cfRule>
  </conditionalFormatting>
  <conditionalFormatting sqref="H25">
    <cfRule type="cellIs" dxfId="8644" priority="275" operator="greaterThan">
      <formula>$H$10</formula>
    </cfRule>
  </conditionalFormatting>
  <conditionalFormatting sqref="M25">
    <cfRule type="cellIs" dxfId="8643" priority="274" operator="greaterThan">
      <formula>$M$10</formula>
    </cfRule>
  </conditionalFormatting>
  <conditionalFormatting sqref="L25">
    <cfRule type="cellIs" dxfId="8642" priority="273" operator="greaterThan">
      <formula>$L$10</formula>
    </cfRule>
  </conditionalFormatting>
  <conditionalFormatting sqref="M25">
    <cfRule type="cellIs" dxfId="8641" priority="272" operator="greaterThan">
      <formula>$M$10</formula>
    </cfRule>
  </conditionalFormatting>
  <conditionalFormatting sqref="L25">
    <cfRule type="cellIs" dxfId="8640" priority="271" operator="greaterThan">
      <formula>$L$10</formula>
    </cfRule>
  </conditionalFormatting>
  <conditionalFormatting sqref="K25">
    <cfRule type="cellIs" dxfId="8639" priority="270" operator="greaterThan">
      <formula>$K$10</formula>
    </cfRule>
  </conditionalFormatting>
  <conditionalFormatting sqref="B25:D25">
    <cfRule type="cellIs" dxfId="8638" priority="269" operator="greaterThan">
      <formula>#REF!</formula>
    </cfRule>
  </conditionalFormatting>
  <conditionalFormatting sqref="E25">
    <cfRule type="cellIs" dxfId="8637" priority="268" operator="greaterThan">
      <formula>$E$10</formula>
    </cfRule>
  </conditionalFormatting>
  <conditionalFormatting sqref="B25:D25">
    <cfRule type="cellIs" dxfId="8636" priority="267" operator="greaterThan">
      <formula>#REF!</formula>
    </cfRule>
  </conditionalFormatting>
  <conditionalFormatting sqref="E25">
    <cfRule type="cellIs" dxfId="8635" priority="266" operator="greaterThan">
      <formula>$E$10</formula>
    </cfRule>
  </conditionalFormatting>
  <conditionalFormatting sqref="I25">
    <cfRule type="cellIs" dxfId="8634" priority="265" operator="greaterThan">
      <formula>$I$10</formula>
    </cfRule>
  </conditionalFormatting>
  <conditionalFormatting sqref="O25">
    <cfRule type="cellIs" dxfId="8633" priority="264" operator="greaterThan">
      <formula>$O$10</formula>
    </cfRule>
  </conditionalFormatting>
  <conditionalFormatting sqref="O25">
    <cfRule type="cellIs" dxfId="8632" priority="263" operator="greaterThan">
      <formula>$O$10</formula>
    </cfRule>
  </conditionalFormatting>
  <conditionalFormatting sqref="H26">
    <cfRule type="cellIs" dxfId="8631" priority="262" operator="greaterThan">
      <formula>$H$10</formula>
    </cfRule>
  </conditionalFormatting>
  <conditionalFormatting sqref="H26">
    <cfRule type="cellIs" dxfId="8630" priority="261" operator="greaterThan">
      <formula>$H$10</formula>
    </cfRule>
  </conditionalFormatting>
  <conditionalFormatting sqref="M26">
    <cfRule type="cellIs" dxfId="8629" priority="260" operator="greaterThan">
      <formula>$M$10</formula>
    </cfRule>
  </conditionalFormatting>
  <conditionalFormatting sqref="L26">
    <cfRule type="cellIs" dxfId="8628" priority="259" operator="greaterThan">
      <formula>$L$10</formula>
    </cfRule>
  </conditionalFormatting>
  <conditionalFormatting sqref="M26">
    <cfRule type="cellIs" dxfId="8627" priority="258" operator="greaterThan">
      <formula>$M$10</formula>
    </cfRule>
  </conditionalFormatting>
  <conditionalFormatting sqref="L26">
    <cfRule type="cellIs" dxfId="8626" priority="257" operator="greaterThan">
      <formula>$L$10</formula>
    </cfRule>
  </conditionalFormatting>
  <conditionalFormatting sqref="K26">
    <cfRule type="cellIs" dxfId="8625" priority="256" operator="greaterThan">
      <formula>$K$10</formula>
    </cfRule>
  </conditionalFormatting>
  <conditionalFormatting sqref="B26:D26">
    <cfRule type="cellIs" dxfId="8624" priority="255" operator="greaterThan">
      <formula>#REF!</formula>
    </cfRule>
  </conditionalFormatting>
  <conditionalFormatting sqref="E26">
    <cfRule type="cellIs" dxfId="8623" priority="254" operator="greaterThan">
      <formula>$E$10</formula>
    </cfRule>
  </conditionalFormatting>
  <conditionalFormatting sqref="B26:D26">
    <cfRule type="cellIs" dxfId="8622" priority="253" operator="greaterThan">
      <formula>#REF!</formula>
    </cfRule>
  </conditionalFormatting>
  <conditionalFormatting sqref="E26">
    <cfRule type="cellIs" dxfId="8621" priority="252" operator="greaterThan">
      <formula>$E$10</formula>
    </cfRule>
  </conditionalFormatting>
  <conditionalFormatting sqref="I26">
    <cfRule type="cellIs" dxfId="8620" priority="251" operator="greaterThan">
      <formula>$I$10</formula>
    </cfRule>
  </conditionalFormatting>
  <conditionalFormatting sqref="O26">
    <cfRule type="cellIs" dxfId="8619" priority="250" operator="greaterThan">
      <formula>$O$10</formula>
    </cfRule>
  </conditionalFormatting>
  <conditionalFormatting sqref="O26">
    <cfRule type="cellIs" dxfId="8618" priority="249" operator="greaterThan">
      <formula>$O$10</formula>
    </cfRule>
  </conditionalFormatting>
  <conditionalFormatting sqref="H27">
    <cfRule type="cellIs" dxfId="8617" priority="248" operator="greaterThan">
      <formula>$H$10</formula>
    </cfRule>
  </conditionalFormatting>
  <conditionalFormatting sqref="H27">
    <cfRule type="cellIs" dxfId="8616" priority="247" operator="greaterThan">
      <formula>$H$10</formula>
    </cfRule>
  </conditionalFormatting>
  <conditionalFormatting sqref="M27">
    <cfRule type="cellIs" dxfId="8615" priority="246" operator="greaterThan">
      <formula>$M$10</formula>
    </cfRule>
  </conditionalFormatting>
  <conditionalFormatting sqref="L27">
    <cfRule type="cellIs" dxfId="8614" priority="245" operator="greaterThan">
      <formula>$L$10</formula>
    </cfRule>
  </conditionalFormatting>
  <conditionalFormatting sqref="M27">
    <cfRule type="cellIs" dxfId="8613" priority="244" operator="greaterThan">
      <formula>$M$10</formula>
    </cfRule>
  </conditionalFormatting>
  <conditionalFormatting sqref="L27">
    <cfRule type="cellIs" dxfId="8612" priority="243" operator="greaterThan">
      <formula>$L$10</formula>
    </cfRule>
  </conditionalFormatting>
  <conditionalFormatting sqref="K27">
    <cfRule type="cellIs" dxfId="8611" priority="242" operator="greaterThan">
      <formula>$K$10</formula>
    </cfRule>
  </conditionalFormatting>
  <conditionalFormatting sqref="B27:D27">
    <cfRule type="cellIs" dxfId="8610" priority="241" operator="greaterThan">
      <formula>#REF!</formula>
    </cfRule>
  </conditionalFormatting>
  <conditionalFormatting sqref="E27">
    <cfRule type="cellIs" dxfId="8609" priority="240" operator="greaterThan">
      <formula>$E$10</formula>
    </cfRule>
  </conditionalFormatting>
  <conditionalFormatting sqref="B27:D27">
    <cfRule type="cellIs" dxfId="8608" priority="239" operator="greaterThan">
      <formula>#REF!</formula>
    </cfRule>
  </conditionalFormatting>
  <conditionalFormatting sqref="E27">
    <cfRule type="cellIs" dxfId="8607" priority="238" operator="greaterThan">
      <formula>$E$10</formula>
    </cfRule>
  </conditionalFormatting>
  <conditionalFormatting sqref="I27">
    <cfRule type="cellIs" dxfId="8606" priority="237" operator="greaterThan">
      <formula>$I$10</formula>
    </cfRule>
  </conditionalFormatting>
  <conditionalFormatting sqref="O27">
    <cfRule type="cellIs" dxfId="8605" priority="236" operator="greaterThan">
      <formula>$O$10</formula>
    </cfRule>
  </conditionalFormatting>
  <conditionalFormatting sqref="O27">
    <cfRule type="cellIs" dxfId="8604" priority="235" operator="greaterThan">
      <formula>$O$10</formula>
    </cfRule>
  </conditionalFormatting>
  <conditionalFormatting sqref="H28">
    <cfRule type="cellIs" dxfId="8603" priority="234" operator="greaterThan">
      <formula>$H$10</formula>
    </cfRule>
  </conditionalFormatting>
  <conditionalFormatting sqref="H28">
    <cfRule type="cellIs" dxfId="8602" priority="233" operator="greaterThan">
      <formula>$H$10</formula>
    </cfRule>
  </conditionalFormatting>
  <conditionalFormatting sqref="M28">
    <cfRule type="cellIs" dxfId="8601" priority="232" operator="greaterThan">
      <formula>$M$10</formula>
    </cfRule>
  </conditionalFormatting>
  <conditionalFormatting sqref="L28">
    <cfRule type="cellIs" dxfId="8600" priority="231" operator="greaterThan">
      <formula>$L$10</formula>
    </cfRule>
  </conditionalFormatting>
  <conditionalFormatting sqref="M28">
    <cfRule type="cellIs" dxfId="8599" priority="230" operator="greaterThan">
      <formula>$M$10</formula>
    </cfRule>
  </conditionalFormatting>
  <conditionalFormatting sqref="L28">
    <cfRule type="cellIs" dxfId="8598" priority="229" operator="greaterThan">
      <formula>$L$10</formula>
    </cfRule>
  </conditionalFormatting>
  <conditionalFormatting sqref="K28">
    <cfRule type="cellIs" dxfId="8597" priority="228" operator="greaterThan">
      <formula>$K$10</formula>
    </cfRule>
  </conditionalFormatting>
  <conditionalFormatting sqref="B28:D28">
    <cfRule type="cellIs" dxfId="8596" priority="227" operator="greaterThan">
      <formula>#REF!</formula>
    </cfRule>
  </conditionalFormatting>
  <conditionalFormatting sqref="E28">
    <cfRule type="cellIs" dxfId="8595" priority="226" operator="greaterThan">
      <formula>$E$10</formula>
    </cfRule>
  </conditionalFormatting>
  <conditionalFormatting sqref="B28:D28">
    <cfRule type="cellIs" dxfId="8594" priority="225" operator="greaterThan">
      <formula>#REF!</formula>
    </cfRule>
  </conditionalFormatting>
  <conditionalFormatting sqref="E28">
    <cfRule type="cellIs" dxfId="8593" priority="224" operator="greaterThan">
      <formula>$E$10</formula>
    </cfRule>
  </conditionalFormatting>
  <conditionalFormatting sqref="I28">
    <cfRule type="cellIs" dxfId="8592" priority="223" operator="greaterThan">
      <formula>$I$10</formula>
    </cfRule>
  </conditionalFormatting>
  <conditionalFormatting sqref="O28">
    <cfRule type="cellIs" dxfId="8591" priority="222" operator="greaterThan">
      <formula>$O$10</formula>
    </cfRule>
  </conditionalFormatting>
  <conditionalFormatting sqref="O28">
    <cfRule type="cellIs" dxfId="8590" priority="221" operator="greaterThan">
      <formula>$O$10</formula>
    </cfRule>
  </conditionalFormatting>
  <conditionalFormatting sqref="H29">
    <cfRule type="cellIs" dxfId="8589" priority="220" operator="greaterThan">
      <formula>$H$10</formula>
    </cfRule>
  </conditionalFormatting>
  <conditionalFormatting sqref="H29">
    <cfRule type="cellIs" dxfId="8588" priority="219" operator="greaterThan">
      <formula>$H$10</formula>
    </cfRule>
  </conditionalFormatting>
  <conditionalFormatting sqref="M29">
    <cfRule type="cellIs" dxfId="8587" priority="218" operator="greaterThan">
      <formula>$M$10</formula>
    </cfRule>
  </conditionalFormatting>
  <conditionalFormatting sqref="L29">
    <cfRule type="cellIs" dxfId="8586" priority="217" operator="greaterThan">
      <formula>$L$10</formula>
    </cfRule>
  </conditionalFormatting>
  <conditionalFormatting sqref="M29">
    <cfRule type="cellIs" dxfId="8585" priority="216" operator="greaterThan">
      <formula>$M$10</formula>
    </cfRule>
  </conditionalFormatting>
  <conditionalFormatting sqref="L29">
    <cfRule type="cellIs" dxfId="8584" priority="215" operator="greaterThan">
      <formula>$L$10</formula>
    </cfRule>
  </conditionalFormatting>
  <conditionalFormatting sqref="K29">
    <cfRule type="cellIs" dxfId="8583" priority="214" operator="greaterThan">
      <formula>$K$10</formula>
    </cfRule>
  </conditionalFormatting>
  <conditionalFormatting sqref="B29:D29">
    <cfRule type="cellIs" dxfId="8582" priority="213" operator="greaterThan">
      <formula>#REF!</formula>
    </cfRule>
  </conditionalFormatting>
  <conditionalFormatting sqref="E29">
    <cfRule type="cellIs" dxfId="8581" priority="212" operator="greaterThan">
      <formula>$E$10</formula>
    </cfRule>
  </conditionalFormatting>
  <conditionalFormatting sqref="B29:D29">
    <cfRule type="cellIs" dxfId="8580" priority="211" operator="greaterThan">
      <formula>#REF!</formula>
    </cfRule>
  </conditionalFormatting>
  <conditionalFormatting sqref="E29">
    <cfRule type="cellIs" dxfId="8579" priority="210" operator="greaterThan">
      <formula>$E$10</formula>
    </cfRule>
  </conditionalFormatting>
  <conditionalFormatting sqref="I29">
    <cfRule type="cellIs" dxfId="8578" priority="209" operator="greaterThan">
      <formula>$I$10</formula>
    </cfRule>
  </conditionalFormatting>
  <conditionalFormatting sqref="O29">
    <cfRule type="cellIs" dxfId="8577" priority="208" operator="greaterThan">
      <formula>$O$10</formula>
    </cfRule>
  </conditionalFormatting>
  <conditionalFormatting sqref="O29">
    <cfRule type="cellIs" dxfId="8576" priority="207" operator="greaterThan">
      <formula>$O$10</formula>
    </cfRule>
  </conditionalFormatting>
  <conditionalFormatting sqref="H30">
    <cfRule type="cellIs" dxfId="8575" priority="206" operator="greaterThan">
      <formula>$H$10</formula>
    </cfRule>
  </conditionalFormatting>
  <conditionalFormatting sqref="H30">
    <cfRule type="cellIs" dxfId="8574" priority="205" operator="greaterThan">
      <formula>$H$10</formula>
    </cfRule>
  </conditionalFormatting>
  <conditionalFormatting sqref="M30">
    <cfRule type="cellIs" dxfId="8573" priority="204" operator="greaterThan">
      <formula>$M$10</formula>
    </cfRule>
  </conditionalFormatting>
  <conditionalFormatting sqref="L30">
    <cfRule type="cellIs" dxfId="8572" priority="203" operator="greaterThan">
      <formula>$L$10</formula>
    </cfRule>
  </conditionalFormatting>
  <conditionalFormatting sqref="M30">
    <cfRule type="cellIs" dxfId="8571" priority="202" operator="greaterThan">
      <formula>$M$10</formula>
    </cfRule>
  </conditionalFormatting>
  <conditionalFormatting sqref="L30">
    <cfRule type="cellIs" dxfId="8570" priority="201" operator="greaterThan">
      <formula>$L$10</formula>
    </cfRule>
  </conditionalFormatting>
  <conditionalFormatting sqref="K30">
    <cfRule type="cellIs" dxfId="8569" priority="200" operator="greaterThan">
      <formula>$K$10</formula>
    </cfRule>
  </conditionalFormatting>
  <conditionalFormatting sqref="B30:D30">
    <cfRule type="cellIs" dxfId="8568" priority="199" operator="greaterThan">
      <formula>#REF!</formula>
    </cfRule>
  </conditionalFormatting>
  <conditionalFormatting sqref="E30">
    <cfRule type="cellIs" dxfId="8567" priority="198" operator="greaterThan">
      <formula>$E$10</formula>
    </cfRule>
  </conditionalFormatting>
  <conditionalFormatting sqref="B30:D30">
    <cfRule type="cellIs" dxfId="8566" priority="197" operator="greaterThan">
      <formula>#REF!</formula>
    </cfRule>
  </conditionalFormatting>
  <conditionalFormatting sqref="E30">
    <cfRule type="cellIs" dxfId="8565" priority="196" operator="greaterThan">
      <formula>$E$10</formula>
    </cfRule>
  </conditionalFormatting>
  <conditionalFormatting sqref="I30">
    <cfRule type="cellIs" dxfId="8564" priority="195" operator="greaterThan">
      <formula>$I$10</formula>
    </cfRule>
  </conditionalFormatting>
  <conditionalFormatting sqref="O30">
    <cfRule type="cellIs" dxfId="8563" priority="194" operator="greaterThan">
      <formula>$O$10</formula>
    </cfRule>
  </conditionalFormatting>
  <conditionalFormatting sqref="O30">
    <cfRule type="cellIs" dxfId="8562" priority="193" operator="greaterThan">
      <formula>$O$10</formula>
    </cfRule>
  </conditionalFormatting>
  <conditionalFormatting sqref="N24">
    <cfRule type="cellIs" dxfId="8561" priority="192" operator="greaterThan">
      <formula>$M$10</formula>
    </cfRule>
  </conditionalFormatting>
  <conditionalFormatting sqref="N24">
    <cfRule type="cellIs" dxfId="8560" priority="191" operator="greaterThan">
      <formula>$M$10</formula>
    </cfRule>
  </conditionalFormatting>
  <conditionalFormatting sqref="N25">
    <cfRule type="cellIs" dxfId="8559" priority="190" operator="greaterThan">
      <formula>$M$10</formula>
    </cfRule>
  </conditionalFormatting>
  <conditionalFormatting sqref="N25">
    <cfRule type="cellIs" dxfId="8558" priority="189" operator="greaterThan">
      <formula>$M$10</formula>
    </cfRule>
  </conditionalFormatting>
  <conditionalFormatting sqref="N26">
    <cfRule type="cellIs" dxfId="8557" priority="188" operator="greaterThan">
      <formula>$M$10</formula>
    </cfRule>
  </conditionalFormatting>
  <conditionalFormatting sqref="N26">
    <cfRule type="cellIs" dxfId="8556" priority="187" operator="greaterThan">
      <formula>$M$10</formula>
    </cfRule>
  </conditionalFormatting>
  <conditionalFormatting sqref="N27">
    <cfRule type="cellIs" dxfId="8555" priority="186" operator="greaterThan">
      <formula>$M$10</formula>
    </cfRule>
  </conditionalFormatting>
  <conditionalFormatting sqref="N27">
    <cfRule type="cellIs" dxfId="8554" priority="185" operator="greaterThan">
      <formula>$M$10</formula>
    </cfRule>
  </conditionalFormatting>
  <conditionalFormatting sqref="N28">
    <cfRule type="cellIs" dxfId="8553" priority="184" operator="greaterThan">
      <formula>$M$10</formula>
    </cfRule>
  </conditionalFormatting>
  <conditionalFormatting sqref="N28">
    <cfRule type="cellIs" dxfId="8552" priority="183" operator="greaterThan">
      <formula>$M$10</formula>
    </cfRule>
  </conditionalFormatting>
  <conditionalFormatting sqref="N29">
    <cfRule type="cellIs" dxfId="8551" priority="182" operator="greaterThan">
      <formula>$M$10</formula>
    </cfRule>
  </conditionalFormatting>
  <conditionalFormatting sqref="N29">
    <cfRule type="cellIs" dxfId="8550" priority="181" operator="greaterThan">
      <formula>$M$10</formula>
    </cfRule>
  </conditionalFormatting>
  <conditionalFormatting sqref="N30">
    <cfRule type="cellIs" dxfId="8549" priority="180" operator="greaterThan">
      <formula>$M$10</formula>
    </cfRule>
  </conditionalFormatting>
  <conditionalFormatting sqref="N30">
    <cfRule type="cellIs" dxfId="8548" priority="179" operator="greaterThan">
      <formula>$M$10</formula>
    </cfRule>
  </conditionalFormatting>
  <conditionalFormatting sqref="H31">
    <cfRule type="cellIs" dxfId="8547" priority="178" operator="greaterThan">
      <formula>$H$10</formula>
    </cfRule>
  </conditionalFormatting>
  <conditionalFormatting sqref="H31">
    <cfRule type="cellIs" dxfId="8546" priority="177" operator="greaterThan">
      <formula>$H$10</formula>
    </cfRule>
  </conditionalFormatting>
  <conditionalFormatting sqref="M31">
    <cfRule type="cellIs" dxfId="8545" priority="176" operator="greaterThan">
      <formula>$M$10</formula>
    </cfRule>
  </conditionalFormatting>
  <conditionalFormatting sqref="L31">
    <cfRule type="cellIs" dxfId="8544" priority="175" operator="greaterThan">
      <formula>$L$10</formula>
    </cfRule>
  </conditionalFormatting>
  <conditionalFormatting sqref="M31">
    <cfRule type="cellIs" dxfId="8543" priority="174" operator="greaterThan">
      <formula>$M$10</formula>
    </cfRule>
  </conditionalFormatting>
  <conditionalFormatting sqref="L31">
    <cfRule type="cellIs" dxfId="8542" priority="173" operator="greaterThan">
      <formula>$L$10</formula>
    </cfRule>
  </conditionalFormatting>
  <conditionalFormatting sqref="K31">
    <cfRule type="cellIs" dxfId="8541" priority="172" operator="greaterThan">
      <formula>$K$10</formula>
    </cfRule>
  </conditionalFormatting>
  <conditionalFormatting sqref="B31:D31">
    <cfRule type="cellIs" dxfId="8540" priority="171" operator="greaterThan">
      <formula>#REF!</formula>
    </cfRule>
  </conditionalFormatting>
  <conditionalFormatting sqref="E31">
    <cfRule type="cellIs" dxfId="8539" priority="170" operator="greaterThan">
      <formula>$E$10</formula>
    </cfRule>
  </conditionalFormatting>
  <conditionalFormatting sqref="B31:D31">
    <cfRule type="cellIs" dxfId="8538" priority="169" operator="greaterThan">
      <formula>#REF!</formula>
    </cfRule>
  </conditionalFormatting>
  <conditionalFormatting sqref="E31">
    <cfRule type="cellIs" dxfId="8537" priority="168" operator="greaterThan">
      <formula>$E$10</formula>
    </cfRule>
  </conditionalFormatting>
  <conditionalFormatting sqref="I31">
    <cfRule type="cellIs" dxfId="8536" priority="167" operator="greaterThan">
      <formula>$I$10</formula>
    </cfRule>
  </conditionalFormatting>
  <conditionalFormatting sqref="O31">
    <cfRule type="cellIs" dxfId="8535" priority="166" operator="greaterThan">
      <formula>$O$10</formula>
    </cfRule>
  </conditionalFormatting>
  <conditionalFormatting sqref="O31">
    <cfRule type="cellIs" dxfId="8534" priority="165" operator="greaterThan">
      <formula>$O$10</formula>
    </cfRule>
  </conditionalFormatting>
  <conditionalFormatting sqref="H32">
    <cfRule type="cellIs" dxfId="8533" priority="164" operator="greaterThan">
      <formula>$H$10</formula>
    </cfRule>
  </conditionalFormatting>
  <conditionalFormatting sqref="H32">
    <cfRule type="cellIs" dxfId="8532" priority="163" operator="greaterThan">
      <formula>$H$10</formula>
    </cfRule>
  </conditionalFormatting>
  <conditionalFormatting sqref="M32">
    <cfRule type="cellIs" dxfId="8531" priority="162" operator="greaterThan">
      <formula>$M$10</formula>
    </cfRule>
  </conditionalFormatting>
  <conditionalFormatting sqref="L32">
    <cfRule type="cellIs" dxfId="8530" priority="161" operator="greaterThan">
      <formula>$L$10</formula>
    </cfRule>
  </conditionalFormatting>
  <conditionalFormatting sqref="M32">
    <cfRule type="cellIs" dxfId="8529" priority="160" operator="greaterThan">
      <formula>$M$10</formula>
    </cfRule>
  </conditionalFormatting>
  <conditionalFormatting sqref="L32">
    <cfRule type="cellIs" dxfId="8528" priority="159" operator="greaterThan">
      <formula>$L$10</formula>
    </cfRule>
  </conditionalFormatting>
  <conditionalFormatting sqref="K32">
    <cfRule type="cellIs" dxfId="8527" priority="158" operator="greaterThan">
      <formula>$K$10</formula>
    </cfRule>
  </conditionalFormatting>
  <conditionalFormatting sqref="B32:D32">
    <cfRule type="cellIs" dxfId="8526" priority="157" operator="greaterThan">
      <formula>#REF!</formula>
    </cfRule>
  </conditionalFormatting>
  <conditionalFormatting sqref="E32">
    <cfRule type="cellIs" dxfId="8525" priority="156" operator="greaterThan">
      <formula>$E$10</formula>
    </cfRule>
  </conditionalFormatting>
  <conditionalFormatting sqref="B32:D32">
    <cfRule type="cellIs" dxfId="8524" priority="155" operator="greaterThan">
      <formula>#REF!</formula>
    </cfRule>
  </conditionalFormatting>
  <conditionalFormatting sqref="E32">
    <cfRule type="cellIs" dxfId="8523" priority="154" operator="greaterThan">
      <formula>$E$10</formula>
    </cfRule>
  </conditionalFormatting>
  <conditionalFormatting sqref="I32">
    <cfRule type="cellIs" dxfId="8522" priority="153" operator="greaterThan">
      <formula>$I$10</formula>
    </cfRule>
  </conditionalFormatting>
  <conditionalFormatting sqref="O32">
    <cfRule type="cellIs" dxfId="8521" priority="152" operator="greaterThan">
      <formula>$O$10</formula>
    </cfRule>
  </conditionalFormatting>
  <conditionalFormatting sqref="O32">
    <cfRule type="cellIs" dxfId="8520" priority="151" operator="greaterThan">
      <formula>$O$10</formula>
    </cfRule>
  </conditionalFormatting>
  <conditionalFormatting sqref="H33">
    <cfRule type="cellIs" dxfId="8519" priority="150" operator="greaterThan">
      <formula>$H$10</formula>
    </cfRule>
  </conditionalFormatting>
  <conditionalFormatting sqref="H33">
    <cfRule type="cellIs" dxfId="8518" priority="149" operator="greaterThan">
      <formula>$H$10</formula>
    </cfRule>
  </conditionalFormatting>
  <conditionalFormatting sqref="M33">
    <cfRule type="cellIs" dxfId="8517" priority="148" operator="greaterThan">
      <formula>$M$10</formula>
    </cfRule>
  </conditionalFormatting>
  <conditionalFormatting sqref="L33">
    <cfRule type="cellIs" dxfId="8516" priority="147" operator="greaterThan">
      <formula>$L$10</formula>
    </cfRule>
  </conditionalFormatting>
  <conditionalFormatting sqref="M33">
    <cfRule type="cellIs" dxfId="8515" priority="146" operator="greaterThan">
      <formula>$M$10</formula>
    </cfRule>
  </conditionalFormatting>
  <conditionalFormatting sqref="L33">
    <cfRule type="cellIs" dxfId="8514" priority="145" operator="greaterThan">
      <formula>$L$10</formula>
    </cfRule>
  </conditionalFormatting>
  <conditionalFormatting sqref="K33">
    <cfRule type="cellIs" dxfId="8513" priority="144" operator="greaterThan">
      <formula>$K$10</formula>
    </cfRule>
  </conditionalFormatting>
  <conditionalFormatting sqref="B33:D33">
    <cfRule type="cellIs" dxfId="8512" priority="143" operator="greaterThan">
      <formula>#REF!</formula>
    </cfRule>
  </conditionalFormatting>
  <conditionalFormatting sqref="E33">
    <cfRule type="cellIs" dxfId="8511" priority="142" operator="greaterThan">
      <formula>$E$10</formula>
    </cfRule>
  </conditionalFormatting>
  <conditionalFormatting sqref="B33:D33">
    <cfRule type="cellIs" dxfId="8510" priority="141" operator="greaterThan">
      <formula>#REF!</formula>
    </cfRule>
  </conditionalFormatting>
  <conditionalFormatting sqref="E33">
    <cfRule type="cellIs" dxfId="8509" priority="140" operator="greaterThan">
      <formula>$E$10</formula>
    </cfRule>
  </conditionalFormatting>
  <conditionalFormatting sqref="I33">
    <cfRule type="cellIs" dxfId="8508" priority="139" operator="greaterThan">
      <formula>$I$10</formula>
    </cfRule>
  </conditionalFormatting>
  <conditionalFormatting sqref="O33">
    <cfRule type="cellIs" dxfId="8507" priority="138" operator="greaterThan">
      <formula>$O$10</formula>
    </cfRule>
  </conditionalFormatting>
  <conditionalFormatting sqref="O33">
    <cfRule type="cellIs" dxfId="8506" priority="137" operator="greaterThan">
      <formula>$O$10</formula>
    </cfRule>
  </conditionalFormatting>
  <conditionalFormatting sqref="H34">
    <cfRule type="cellIs" dxfId="8505" priority="136" operator="greaterThan">
      <formula>$H$10</formula>
    </cfRule>
  </conditionalFormatting>
  <conditionalFormatting sqref="H34">
    <cfRule type="cellIs" dxfId="8504" priority="135" operator="greaterThan">
      <formula>$H$10</formula>
    </cfRule>
  </conditionalFormatting>
  <conditionalFormatting sqref="M34">
    <cfRule type="cellIs" dxfId="8503" priority="134" operator="greaterThan">
      <formula>$M$10</formula>
    </cfRule>
  </conditionalFormatting>
  <conditionalFormatting sqref="L34">
    <cfRule type="cellIs" dxfId="8502" priority="133" operator="greaterThan">
      <formula>$L$10</formula>
    </cfRule>
  </conditionalFormatting>
  <conditionalFormatting sqref="M34">
    <cfRule type="cellIs" dxfId="8501" priority="132" operator="greaterThan">
      <formula>$M$10</formula>
    </cfRule>
  </conditionalFormatting>
  <conditionalFormatting sqref="L34">
    <cfRule type="cellIs" dxfId="8500" priority="131" operator="greaterThan">
      <formula>$L$10</formula>
    </cfRule>
  </conditionalFormatting>
  <conditionalFormatting sqref="K34">
    <cfRule type="cellIs" dxfId="8499" priority="130" operator="greaterThan">
      <formula>$K$10</formula>
    </cfRule>
  </conditionalFormatting>
  <conditionalFormatting sqref="B34:D34">
    <cfRule type="cellIs" dxfId="8498" priority="129" operator="greaterThan">
      <formula>#REF!</formula>
    </cfRule>
  </conditionalFormatting>
  <conditionalFormatting sqref="E34">
    <cfRule type="cellIs" dxfId="8497" priority="128" operator="greaterThan">
      <formula>$E$10</formula>
    </cfRule>
  </conditionalFormatting>
  <conditionalFormatting sqref="B34:D34">
    <cfRule type="cellIs" dxfId="8496" priority="127" operator="greaterThan">
      <formula>#REF!</formula>
    </cfRule>
  </conditionalFormatting>
  <conditionalFormatting sqref="E34">
    <cfRule type="cellIs" dxfId="8495" priority="126" operator="greaterThan">
      <formula>$E$10</formula>
    </cfRule>
  </conditionalFormatting>
  <conditionalFormatting sqref="I34">
    <cfRule type="cellIs" dxfId="8494" priority="125" operator="greaterThan">
      <formula>$I$10</formula>
    </cfRule>
  </conditionalFormatting>
  <conditionalFormatting sqref="O34">
    <cfRule type="cellIs" dxfId="8493" priority="124" operator="greaterThan">
      <formula>$O$10</formula>
    </cfRule>
  </conditionalFormatting>
  <conditionalFormatting sqref="O34">
    <cfRule type="cellIs" dxfId="8492" priority="123" operator="greaterThan">
      <formula>$O$10</formula>
    </cfRule>
  </conditionalFormatting>
  <conditionalFormatting sqref="H35">
    <cfRule type="cellIs" dxfId="8491" priority="122" operator="greaterThan">
      <formula>$H$10</formula>
    </cfRule>
  </conditionalFormatting>
  <conditionalFormatting sqref="H35">
    <cfRule type="cellIs" dxfId="8490" priority="121" operator="greaterThan">
      <formula>$H$10</formula>
    </cfRule>
  </conditionalFormatting>
  <conditionalFormatting sqref="M35">
    <cfRule type="cellIs" dxfId="8489" priority="120" operator="greaterThan">
      <formula>$M$10</formula>
    </cfRule>
  </conditionalFormatting>
  <conditionalFormatting sqref="L35">
    <cfRule type="cellIs" dxfId="8488" priority="119" operator="greaterThan">
      <formula>$L$10</formula>
    </cfRule>
  </conditionalFormatting>
  <conditionalFormatting sqref="M35">
    <cfRule type="cellIs" dxfId="8487" priority="118" operator="greaterThan">
      <formula>$M$10</formula>
    </cfRule>
  </conditionalFormatting>
  <conditionalFormatting sqref="L35">
    <cfRule type="cellIs" dxfId="8486" priority="117" operator="greaterThan">
      <formula>$L$10</formula>
    </cfRule>
  </conditionalFormatting>
  <conditionalFormatting sqref="K35">
    <cfRule type="cellIs" dxfId="8485" priority="116" operator="greaterThan">
      <formula>$K$10</formula>
    </cfRule>
  </conditionalFormatting>
  <conditionalFormatting sqref="B35:D35">
    <cfRule type="cellIs" dxfId="8484" priority="115" operator="greaterThan">
      <formula>#REF!</formula>
    </cfRule>
  </conditionalFormatting>
  <conditionalFormatting sqref="E35">
    <cfRule type="cellIs" dxfId="8483" priority="114" operator="greaterThan">
      <formula>$E$10</formula>
    </cfRule>
  </conditionalFormatting>
  <conditionalFormatting sqref="B35:D35">
    <cfRule type="cellIs" dxfId="8482" priority="113" operator="greaterThan">
      <formula>#REF!</formula>
    </cfRule>
  </conditionalFormatting>
  <conditionalFormatting sqref="E35">
    <cfRule type="cellIs" dxfId="8481" priority="112" operator="greaterThan">
      <formula>$E$10</formula>
    </cfRule>
  </conditionalFormatting>
  <conditionalFormatting sqref="I35">
    <cfRule type="cellIs" dxfId="8480" priority="111" operator="greaterThan">
      <formula>$I$10</formula>
    </cfRule>
  </conditionalFormatting>
  <conditionalFormatting sqref="O35">
    <cfRule type="cellIs" dxfId="8479" priority="110" operator="greaterThan">
      <formula>$O$10</formula>
    </cfRule>
  </conditionalFormatting>
  <conditionalFormatting sqref="O35">
    <cfRule type="cellIs" dxfId="8478" priority="109" operator="greaterThan">
      <formula>$O$10</formula>
    </cfRule>
  </conditionalFormatting>
  <conditionalFormatting sqref="H36">
    <cfRule type="cellIs" dxfId="8477" priority="108" operator="greaterThan">
      <formula>$H$10</formula>
    </cfRule>
  </conditionalFormatting>
  <conditionalFormatting sqref="H36">
    <cfRule type="cellIs" dxfId="8476" priority="107" operator="greaterThan">
      <formula>$H$10</formula>
    </cfRule>
  </conditionalFormatting>
  <conditionalFormatting sqref="M36">
    <cfRule type="cellIs" dxfId="8475" priority="106" operator="greaterThan">
      <formula>$M$10</formula>
    </cfRule>
  </conditionalFormatting>
  <conditionalFormatting sqref="L36">
    <cfRule type="cellIs" dxfId="8474" priority="105" operator="greaterThan">
      <formula>$L$10</formula>
    </cfRule>
  </conditionalFormatting>
  <conditionalFormatting sqref="M36">
    <cfRule type="cellIs" dxfId="8473" priority="104" operator="greaterThan">
      <formula>$M$10</formula>
    </cfRule>
  </conditionalFormatting>
  <conditionalFormatting sqref="L36">
    <cfRule type="cellIs" dxfId="8472" priority="103" operator="greaterThan">
      <formula>$L$10</formula>
    </cfRule>
  </conditionalFormatting>
  <conditionalFormatting sqref="K36">
    <cfRule type="cellIs" dxfId="8471" priority="102" operator="greaterThan">
      <formula>$K$10</formula>
    </cfRule>
  </conditionalFormatting>
  <conditionalFormatting sqref="B36:D36">
    <cfRule type="cellIs" dxfId="8470" priority="101" operator="greaterThan">
      <formula>#REF!</formula>
    </cfRule>
  </conditionalFormatting>
  <conditionalFormatting sqref="E36">
    <cfRule type="cellIs" dxfId="8469" priority="100" operator="greaterThan">
      <formula>$E$10</formula>
    </cfRule>
  </conditionalFormatting>
  <conditionalFormatting sqref="B36:D36">
    <cfRule type="cellIs" dxfId="8468" priority="99" operator="greaterThan">
      <formula>#REF!</formula>
    </cfRule>
  </conditionalFormatting>
  <conditionalFormatting sqref="E36">
    <cfRule type="cellIs" dxfId="8467" priority="98" operator="greaterThan">
      <formula>$E$10</formula>
    </cfRule>
  </conditionalFormatting>
  <conditionalFormatting sqref="I36">
    <cfRule type="cellIs" dxfId="8466" priority="97" operator="greaterThan">
      <formula>$I$10</formula>
    </cfRule>
  </conditionalFormatting>
  <conditionalFormatting sqref="O36">
    <cfRule type="cellIs" dxfId="8465" priority="96" operator="greaterThan">
      <formula>$O$10</formula>
    </cfRule>
  </conditionalFormatting>
  <conditionalFormatting sqref="O36">
    <cfRule type="cellIs" dxfId="8464" priority="95" operator="greaterThan">
      <formula>$O$10</formula>
    </cfRule>
  </conditionalFormatting>
  <conditionalFormatting sqref="H37">
    <cfRule type="cellIs" dxfId="8463" priority="94" operator="greaterThan">
      <formula>$H$10</formula>
    </cfRule>
  </conditionalFormatting>
  <conditionalFormatting sqref="H37">
    <cfRule type="cellIs" dxfId="8462" priority="93" operator="greaterThan">
      <formula>$H$10</formula>
    </cfRule>
  </conditionalFormatting>
  <conditionalFormatting sqref="M37">
    <cfRule type="cellIs" dxfId="8461" priority="92" operator="greaterThan">
      <formula>$M$10</formula>
    </cfRule>
  </conditionalFormatting>
  <conditionalFormatting sqref="L37">
    <cfRule type="cellIs" dxfId="8460" priority="91" operator="greaterThan">
      <formula>$L$10</formula>
    </cfRule>
  </conditionalFormatting>
  <conditionalFormatting sqref="M37">
    <cfRule type="cellIs" dxfId="8459" priority="90" operator="greaterThan">
      <formula>$M$10</formula>
    </cfRule>
  </conditionalFormatting>
  <conditionalFormatting sqref="L37">
    <cfRule type="cellIs" dxfId="8458" priority="89" operator="greaterThan">
      <formula>$L$10</formula>
    </cfRule>
  </conditionalFormatting>
  <conditionalFormatting sqref="K37">
    <cfRule type="cellIs" dxfId="8457" priority="88" operator="greaterThan">
      <formula>$K$10</formula>
    </cfRule>
  </conditionalFormatting>
  <conditionalFormatting sqref="B37:D37">
    <cfRule type="cellIs" dxfId="8456" priority="87" operator="greaterThan">
      <formula>#REF!</formula>
    </cfRule>
  </conditionalFormatting>
  <conditionalFormatting sqref="E37">
    <cfRule type="cellIs" dxfId="8455" priority="86" operator="greaterThan">
      <formula>$E$10</formula>
    </cfRule>
  </conditionalFormatting>
  <conditionalFormatting sqref="B37:D37">
    <cfRule type="cellIs" dxfId="8454" priority="85" operator="greaterThan">
      <formula>#REF!</formula>
    </cfRule>
  </conditionalFormatting>
  <conditionalFormatting sqref="E37">
    <cfRule type="cellIs" dxfId="8453" priority="84" operator="greaterThan">
      <formula>$E$10</formula>
    </cfRule>
  </conditionalFormatting>
  <conditionalFormatting sqref="I37">
    <cfRule type="cellIs" dxfId="8452" priority="83" operator="greaterThan">
      <formula>$I$10</formula>
    </cfRule>
  </conditionalFormatting>
  <conditionalFormatting sqref="O37">
    <cfRule type="cellIs" dxfId="8451" priority="82" operator="greaterThan">
      <formula>$O$10</formula>
    </cfRule>
  </conditionalFormatting>
  <conditionalFormatting sqref="O37">
    <cfRule type="cellIs" dxfId="8450" priority="81" operator="greaterThan">
      <formula>$O$10</formula>
    </cfRule>
  </conditionalFormatting>
  <conditionalFormatting sqref="N31">
    <cfRule type="cellIs" dxfId="8449" priority="80" operator="greaterThan">
      <formula>$M$10</formula>
    </cfRule>
  </conditionalFormatting>
  <conditionalFormatting sqref="N31">
    <cfRule type="cellIs" dxfId="8448" priority="79" operator="greaterThan">
      <formula>$M$10</formula>
    </cfRule>
  </conditionalFormatting>
  <conditionalFormatting sqref="N32">
    <cfRule type="cellIs" dxfId="8447" priority="78" operator="greaterThan">
      <formula>$M$10</formula>
    </cfRule>
  </conditionalFormatting>
  <conditionalFormatting sqref="N32">
    <cfRule type="cellIs" dxfId="8446" priority="77" operator="greaterThan">
      <formula>$M$10</formula>
    </cfRule>
  </conditionalFormatting>
  <conditionalFormatting sqref="N33">
    <cfRule type="cellIs" dxfId="8445" priority="76" operator="greaterThan">
      <formula>$M$10</formula>
    </cfRule>
  </conditionalFormatting>
  <conditionalFormatting sqref="N33">
    <cfRule type="cellIs" dxfId="8444" priority="75" operator="greaterThan">
      <formula>$M$10</formula>
    </cfRule>
  </conditionalFormatting>
  <conditionalFormatting sqref="N34">
    <cfRule type="cellIs" dxfId="8443" priority="74" operator="greaterThan">
      <formula>$M$10</formula>
    </cfRule>
  </conditionalFormatting>
  <conditionalFormatting sqref="N34">
    <cfRule type="cellIs" dxfId="8442" priority="73" operator="greaterThan">
      <formula>$M$10</formula>
    </cfRule>
  </conditionalFormatting>
  <conditionalFormatting sqref="N35">
    <cfRule type="cellIs" dxfId="8441" priority="72" operator="greaterThan">
      <formula>$M$10</formula>
    </cfRule>
  </conditionalFormatting>
  <conditionalFormatting sqref="N35">
    <cfRule type="cellIs" dxfId="8440" priority="71" operator="greaterThan">
      <formula>$M$10</formula>
    </cfRule>
  </conditionalFormatting>
  <conditionalFormatting sqref="N36">
    <cfRule type="cellIs" dxfId="8439" priority="70" operator="greaterThan">
      <formula>$M$10</formula>
    </cfRule>
  </conditionalFormatting>
  <conditionalFormatting sqref="N36">
    <cfRule type="cellIs" dxfId="8438" priority="69" operator="greaterThan">
      <formula>$M$10</formula>
    </cfRule>
  </conditionalFormatting>
  <conditionalFormatting sqref="N37">
    <cfRule type="cellIs" dxfId="8437" priority="68" operator="greaterThan">
      <formula>$M$10</formula>
    </cfRule>
  </conditionalFormatting>
  <conditionalFormatting sqref="N37">
    <cfRule type="cellIs" dxfId="8436" priority="67" operator="greaterThan">
      <formula>$M$10</formula>
    </cfRule>
  </conditionalFormatting>
  <conditionalFormatting sqref="H38">
    <cfRule type="cellIs" dxfId="8435" priority="66" operator="greaterThan">
      <formula>$H$10</formula>
    </cfRule>
  </conditionalFormatting>
  <conditionalFormatting sqref="H38">
    <cfRule type="cellIs" dxfId="8434" priority="65" operator="greaterThan">
      <formula>$H$10</formula>
    </cfRule>
  </conditionalFormatting>
  <conditionalFormatting sqref="M38">
    <cfRule type="cellIs" dxfId="8433" priority="64" operator="greaterThan">
      <formula>$M$10</formula>
    </cfRule>
  </conditionalFormatting>
  <conditionalFormatting sqref="L38">
    <cfRule type="cellIs" dxfId="8432" priority="63" operator="greaterThan">
      <formula>$L$10</formula>
    </cfRule>
  </conditionalFormatting>
  <conditionalFormatting sqref="M38">
    <cfRule type="cellIs" dxfId="8431" priority="62" operator="greaterThan">
      <formula>$M$10</formula>
    </cfRule>
  </conditionalFormatting>
  <conditionalFormatting sqref="L38">
    <cfRule type="cellIs" dxfId="8430" priority="61" operator="greaterThan">
      <formula>$L$10</formula>
    </cfRule>
  </conditionalFormatting>
  <conditionalFormatting sqref="K38">
    <cfRule type="cellIs" dxfId="8429" priority="60" operator="greaterThan">
      <formula>$K$10</formula>
    </cfRule>
  </conditionalFormatting>
  <conditionalFormatting sqref="B38:D38">
    <cfRule type="cellIs" dxfId="8428" priority="59" operator="greaterThan">
      <formula>#REF!</formula>
    </cfRule>
  </conditionalFormatting>
  <conditionalFormatting sqref="E38:G38">
    <cfRule type="cellIs" dxfId="8427" priority="58" operator="greaterThan">
      <formula>$E$10</formula>
    </cfRule>
  </conditionalFormatting>
  <conditionalFormatting sqref="B38:D38">
    <cfRule type="cellIs" dxfId="8426" priority="57" operator="greaterThan">
      <formula>#REF!</formula>
    </cfRule>
  </conditionalFormatting>
  <conditionalFormatting sqref="E38:G38">
    <cfRule type="cellIs" dxfId="8425" priority="56" operator="greaterThan">
      <formula>$E$10</formula>
    </cfRule>
  </conditionalFormatting>
  <conditionalFormatting sqref="I38:J38">
    <cfRule type="cellIs" dxfId="8424" priority="55" operator="greaterThan">
      <formula>$I$10</formula>
    </cfRule>
  </conditionalFormatting>
  <conditionalFormatting sqref="O38">
    <cfRule type="cellIs" dxfId="8423" priority="54" operator="greaterThan">
      <formula>$O$10</formula>
    </cfRule>
  </conditionalFormatting>
  <conditionalFormatting sqref="O38">
    <cfRule type="cellIs" dxfId="8422" priority="53" operator="greaterThan">
      <formula>$O$10</formula>
    </cfRule>
  </conditionalFormatting>
  <conditionalFormatting sqref="H39">
    <cfRule type="cellIs" dxfId="8421" priority="52" operator="greaterThan">
      <formula>$H$10</formula>
    </cfRule>
  </conditionalFormatting>
  <conditionalFormatting sqref="H39">
    <cfRule type="cellIs" dxfId="8420" priority="51" operator="greaterThan">
      <formula>$H$10</formula>
    </cfRule>
  </conditionalFormatting>
  <conditionalFormatting sqref="M39">
    <cfRule type="cellIs" dxfId="8419" priority="50" operator="greaterThan">
      <formula>$M$10</formula>
    </cfRule>
  </conditionalFormatting>
  <conditionalFormatting sqref="L39">
    <cfRule type="cellIs" dxfId="8418" priority="49" operator="greaterThan">
      <formula>$L$10</formula>
    </cfRule>
  </conditionalFormatting>
  <conditionalFormatting sqref="M39">
    <cfRule type="cellIs" dxfId="8417" priority="48" operator="greaterThan">
      <formula>$M$10</formula>
    </cfRule>
  </conditionalFormatting>
  <conditionalFormatting sqref="L39">
    <cfRule type="cellIs" dxfId="8416" priority="47" operator="greaterThan">
      <formula>$L$10</formula>
    </cfRule>
  </conditionalFormatting>
  <conditionalFormatting sqref="K39">
    <cfRule type="cellIs" dxfId="8415" priority="46" operator="greaterThan">
      <formula>$K$10</formula>
    </cfRule>
  </conditionalFormatting>
  <conditionalFormatting sqref="B39:D39">
    <cfRule type="cellIs" dxfId="8414" priority="45" operator="greaterThan">
      <formula>#REF!</formula>
    </cfRule>
  </conditionalFormatting>
  <conditionalFormatting sqref="E39:G39">
    <cfRule type="cellIs" dxfId="8413" priority="44" operator="greaterThan">
      <formula>$E$10</formula>
    </cfRule>
  </conditionalFormatting>
  <conditionalFormatting sqref="B39:D39">
    <cfRule type="cellIs" dxfId="8412" priority="43" operator="greaterThan">
      <formula>#REF!</formula>
    </cfRule>
  </conditionalFormatting>
  <conditionalFormatting sqref="E39:G39">
    <cfRule type="cellIs" dxfId="8411" priority="42" operator="greaterThan">
      <formula>$E$10</formula>
    </cfRule>
  </conditionalFormatting>
  <conditionalFormatting sqref="I39:J39">
    <cfRule type="cellIs" dxfId="8410" priority="41" operator="greaterThan">
      <formula>$I$10</formula>
    </cfRule>
  </conditionalFormatting>
  <conditionalFormatting sqref="O39">
    <cfRule type="cellIs" dxfId="8409" priority="40" operator="greaterThan">
      <formula>$O$10</formula>
    </cfRule>
  </conditionalFormatting>
  <conditionalFormatting sqref="O39">
    <cfRule type="cellIs" dxfId="8408" priority="39" operator="greaterThan">
      <formula>$O$10</formula>
    </cfRule>
  </conditionalFormatting>
  <conditionalFormatting sqref="H40">
    <cfRule type="cellIs" dxfId="8407" priority="38" operator="greaterThan">
      <formula>$H$10</formula>
    </cfRule>
  </conditionalFormatting>
  <conditionalFormatting sqref="H40">
    <cfRule type="cellIs" dxfId="8406" priority="37" operator="greaterThan">
      <formula>$H$10</formula>
    </cfRule>
  </conditionalFormatting>
  <conditionalFormatting sqref="M40">
    <cfRule type="cellIs" dxfId="8405" priority="36" operator="greaterThan">
      <formula>$M$10</formula>
    </cfRule>
  </conditionalFormatting>
  <conditionalFormatting sqref="L40">
    <cfRule type="cellIs" dxfId="8404" priority="35" operator="greaterThan">
      <formula>$L$10</formula>
    </cfRule>
  </conditionalFormatting>
  <conditionalFormatting sqref="M40">
    <cfRule type="cellIs" dxfId="8403" priority="34" operator="greaterThan">
      <formula>$M$10</formula>
    </cfRule>
  </conditionalFormatting>
  <conditionalFormatting sqref="L40">
    <cfRule type="cellIs" dxfId="8402" priority="33" operator="greaterThan">
      <formula>$L$10</formula>
    </cfRule>
  </conditionalFormatting>
  <conditionalFormatting sqref="K40">
    <cfRule type="cellIs" dxfId="8401" priority="32" operator="greaterThan">
      <formula>$K$10</formula>
    </cfRule>
  </conditionalFormatting>
  <conditionalFormatting sqref="B40:D40">
    <cfRule type="cellIs" dxfId="8400" priority="31" operator="greaterThan">
      <formula>#REF!</formula>
    </cfRule>
  </conditionalFormatting>
  <conditionalFormatting sqref="E40:G40">
    <cfRule type="cellIs" dxfId="8399" priority="30" operator="greaterThan">
      <formula>$E$10</formula>
    </cfRule>
  </conditionalFormatting>
  <conditionalFormatting sqref="B40:D40">
    <cfRule type="cellIs" dxfId="8398" priority="29" operator="greaterThan">
      <formula>#REF!</formula>
    </cfRule>
  </conditionalFormatting>
  <conditionalFormatting sqref="E40:G40">
    <cfRule type="cellIs" dxfId="8397" priority="28" operator="greaterThan">
      <formula>$E$10</formula>
    </cfRule>
  </conditionalFormatting>
  <conditionalFormatting sqref="I40">
    <cfRule type="cellIs" dxfId="8396" priority="27" operator="greaterThan">
      <formula>$I$10</formula>
    </cfRule>
  </conditionalFormatting>
  <conditionalFormatting sqref="O40">
    <cfRule type="cellIs" dxfId="8395" priority="26" operator="greaterThan">
      <formula>$O$10</formula>
    </cfRule>
  </conditionalFormatting>
  <conditionalFormatting sqref="O40">
    <cfRule type="cellIs" dxfId="8394" priority="25" operator="greaterThan">
      <formula>$O$10</formula>
    </cfRule>
  </conditionalFormatting>
  <conditionalFormatting sqref="H41">
    <cfRule type="cellIs" dxfId="8393" priority="24" operator="greaterThan">
      <formula>$H$10</formula>
    </cfRule>
  </conditionalFormatting>
  <conditionalFormatting sqref="H41">
    <cfRule type="cellIs" dxfId="8392" priority="23" operator="greaterThan">
      <formula>$H$10</formula>
    </cfRule>
  </conditionalFormatting>
  <conditionalFormatting sqref="M41">
    <cfRule type="cellIs" dxfId="8391" priority="22" operator="greaterThan">
      <formula>$M$10</formula>
    </cfRule>
  </conditionalFormatting>
  <conditionalFormatting sqref="L41">
    <cfRule type="cellIs" dxfId="8390" priority="21" operator="greaterThan">
      <formula>$L$10</formula>
    </cfRule>
  </conditionalFormatting>
  <conditionalFormatting sqref="M41">
    <cfRule type="cellIs" dxfId="8389" priority="20" operator="greaterThan">
      <formula>$M$10</formula>
    </cfRule>
  </conditionalFormatting>
  <conditionalFormatting sqref="L41">
    <cfRule type="cellIs" dxfId="8388" priority="19" operator="greaterThan">
      <formula>$L$10</formula>
    </cfRule>
  </conditionalFormatting>
  <conditionalFormatting sqref="K41">
    <cfRule type="cellIs" dxfId="8387" priority="18" operator="greaterThan">
      <formula>$K$10</formula>
    </cfRule>
  </conditionalFormatting>
  <conditionalFormatting sqref="B41:D41">
    <cfRule type="cellIs" dxfId="8386" priority="17" operator="greaterThan">
      <formula>#REF!</formula>
    </cfRule>
  </conditionalFormatting>
  <conditionalFormatting sqref="E41:G41">
    <cfRule type="cellIs" dxfId="8385" priority="16" operator="greaterThan">
      <formula>$E$10</formula>
    </cfRule>
  </conditionalFormatting>
  <conditionalFormatting sqref="B41:D41">
    <cfRule type="cellIs" dxfId="8384" priority="15" operator="greaterThan">
      <formula>#REF!</formula>
    </cfRule>
  </conditionalFormatting>
  <conditionalFormatting sqref="E41:G41">
    <cfRule type="cellIs" dxfId="8383" priority="14" operator="greaterThan">
      <formula>$E$10</formula>
    </cfRule>
  </conditionalFormatting>
  <conditionalFormatting sqref="I41">
    <cfRule type="cellIs" dxfId="8382" priority="13" operator="greaterThan">
      <formula>$I$10</formula>
    </cfRule>
  </conditionalFormatting>
  <conditionalFormatting sqref="O41">
    <cfRule type="cellIs" dxfId="8381" priority="12" operator="greaterThan">
      <formula>$O$10</formula>
    </cfRule>
  </conditionalFormatting>
  <conditionalFormatting sqref="O41">
    <cfRule type="cellIs" dxfId="8380" priority="11" operator="greaterThan">
      <formula>$O$10</formula>
    </cfRule>
  </conditionalFormatting>
  <conditionalFormatting sqref="N38">
    <cfRule type="cellIs" dxfId="8379" priority="10" operator="greaterThan">
      <formula>$M$10</formula>
    </cfRule>
  </conditionalFormatting>
  <conditionalFormatting sqref="N38">
    <cfRule type="cellIs" dxfId="8378" priority="9" operator="greaterThan">
      <formula>$M$10</formula>
    </cfRule>
  </conditionalFormatting>
  <conditionalFormatting sqref="N39">
    <cfRule type="cellIs" dxfId="8377" priority="8" operator="greaterThan">
      <formula>$M$10</formula>
    </cfRule>
  </conditionalFormatting>
  <conditionalFormatting sqref="N39">
    <cfRule type="cellIs" dxfId="8376" priority="7" operator="greaterThan">
      <formula>$M$10</formula>
    </cfRule>
  </conditionalFormatting>
  <conditionalFormatting sqref="N40">
    <cfRule type="cellIs" dxfId="8375" priority="6" operator="greaterThan">
      <formula>$M$10</formula>
    </cfRule>
  </conditionalFormatting>
  <conditionalFormatting sqref="N40">
    <cfRule type="cellIs" dxfId="8374" priority="5" operator="greaterThan">
      <formula>$M$10</formula>
    </cfRule>
  </conditionalFormatting>
  <conditionalFormatting sqref="N41">
    <cfRule type="cellIs" dxfId="8373" priority="4" operator="greaterThan">
      <formula>$M$10</formula>
    </cfRule>
  </conditionalFormatting>
  <conditionalFormatting sqref="N41">
    <cfRule type="cellIs" dxfId="8372" priority="3" operator="greaterThan">
      <formula>$M$10</formula>
    </cfRule>
  </conditionalFormatting>
  <conditionalFormatting sqref="J40">
    <cfRule type="cellIs" dxfId="8371" priority="2" operator="greaterThan">
      <formula>$I$10</formula>
    </cfRule>
  </conditionalFormatting>
  <conditionalFormatting sqref="J41">
    <cfRule type="cellIs" dxfId="8370" priority="1" operator="greaterThan">
      <formula>$I$10</formula>
    </cfRule>
  </conditionalFormatting>
  <printOptions horizontalCentered="1"/>
  <pageMargins left="0.3" right="0.3" top="0.3" bottom="0.3" header="0.1" footer="0.1"/>
  <pageSetup paperSize="9" scale="40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2BAA-F15F-4A7A-B47C-2CDD753A8F77}">
  <sheetPr>
    <pageSetUpPr fitToPage="1"/>
  </sheetPr>
  <dimension ref="A1:U89"/>
  <sheetViews>
    <sheetView showGridLines="0" view="pageBreakPreview" topLeftCell="A22" zoomScale="70" zoomScaleNormal="75" zoomScaleSheetLayoutView="70" workbookViewId="0">
      <selection activeCell="B39" sqref="B39"/>
    </sheetView>
  </sheetViews>
  <sheetFormatPr defaultColWidth="9.140625" defaultRowHeight="12.75"/>
  <cols>
    <col min="1" max="1" width="10.5703125" style="7" customWidth="1"/>
    <col min="2" max="5" width="12.28515625" style="8" customWidth="1"/>
    <col min="6" max="7" width="12.28515625" style="330" customWidth="1"/>
    <col min="8" max="9" width="12.28515625" style="8" customWidth="1"/>
    <col min="10" max="10" width="12.28515625" style="330" customWidth="1"/>
    <col min="11" max="15" width="12.28515625" style="8" customWidth="1"/>
    <col min="16" max="16" width="12.28515625" style="330" customWidth="1"/>
    <col min="17" max="17" width="12.28515625" style="7" customWidth="1"/>
    <col min="18" max="18" width="12.28515625" style="73" customWidth="1"/>
    <col min="19" max="21" width="12.28515625" style="7" customWidth="1"/>
    <col min="22" max="33" width="9.85546875" style="7" customWidth="1"/>
    <col min="34" max="16384" width="9.140625" style="7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44652</v>
      </c>
      <c r="D3" s="848"/>
      <c r="E3" s="848"/>
      <c r="F3" s="848"/>
      <c r="G3" s="848"/>
      <c r="H3" s="848"/>
      <c r="I3" s="646" t="s">
        <v>30</v>
      </c>
      <c r="J3" s="646"/>
      <c r="K3" s="646"/>
      <c r="L3" s="851">
        <v>44681</v>
      </c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648"/>
      <c r="J4" s="648"/>
      <c r="K4" s="648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2"/>
      <c r="I5" s="650" t="s">
        <v>51</v>
      </c>
      <c r="J5" s="651"/>
      <c r="K5" s="651"/>
      <c r="L5" s="652"/>
      <c r="M5" s="650" t="s">
        <v>52</v>
      </c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86"/>
      <c r="D6" s="86"/>
      <c r="E6" s="86"/>
      <c r="F6" s="343"/>
      <c r="G6" s="343"/>
      <c r="H6" s="86"/>
      <c r="I6" s="86"/>
      <c r="J6" s="343"/>
      <c r="K6" s="86"/>
      <c r="L6" s="86"/>
      <c r="M6" s="86"/>
      <c r="N6" s="86"/>
      <c r="O6" s="189"/>
      <c r="P6" s="406"/>
      <c r="R6" s="7"/>
    </row>
    <row r="7" spans="1:21" ht="17.100000000000001" customHeight="1">
      <c r="A7" s="190" t="s">
        <v>89</v>
      </c>
      <c r="B7" s="87"/>
      <c r="C7" s="87"/>
      <c r="D7" s="87"/>
      <c r="E7" s="87"/>
      <c r="F7" s="344"/>
      <c r="G7" s="344"/>
      <c r="H7" s="87"/>
      <c r="I7" s="87"/>
      <c r="J7" s="344"/>
      <c r="K7" s="87"/>
      <c r="L7" s="87"/>
      <c r="M7" s="87"/>
      <c r="N7" s="87"/>
      <c r="O7" s="87"/>
      <c r="P7" s="344"/>
      <c r="Q7" s="87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1"/>
      <c r="H8" s="250" t="s">
        <v>25</v>
      </c>
      <c r="I8" s="589" t="s">
        <v>104</v>
      </c>
      <c r="J8" s="591"/>
      <c r="K8" s="589" t="s">
        <v>27</v>
      </c>
      <c r="L8" s="590"/>
      <c r="M8" s="590"/>
      <c r="N8" s="591"/>
      <c r="O8" s="250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250" t="s">
        <v>160</v>
      </c>
      <c r="C9" s="250" t="s">
        <v>78</v>
      </c>
      <c r="D9" s="250" t="s">
        <v>121</v>
      </c>
      <c r="E9" s="250" t="s">
        <v>79</v>
      </c>
      <c r="F9" s="393" t="s">
        <v>80</v>
      </c>
      <c r="G9" s="393" t="s">
        <v>81</v>
      </c>
      <c r="H9" s="250" t="s">
        <v>23</v>
      </c>
      <c r="I9" s="250" t="s">
        <v>103</v>
      </c>
      <c r="J9" s="393" t="s">
        <v>80</v>
      </c>
      <c r="K9" s="250" t="s">
        <v>80</v>
      </c>
      <c r="L9" s="250" t="s">
        <v>81</v>
      </c>
      <c r="M9" s="250" t="s">
        <v>122</v>
      </c>
      <c r="N9" s="250" t="s">
        <v>103</v>
      </c>
      <c r="O9" s="250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60</v>
      </c>
      <c r="B10" s="195">
        <v>3.504</v>
      </c>
      <c r="C10" s="195">
        <v>3.504</v>
      </c>
      <c r="D10" s="195">
        <v>3.504</v>
      </c>
      <c r="E10" s="195">
        <v>3.113</v>
      </c>
      <c r="F10" s="384">
        <v>2.7</v>
      </c>
      <c r="G10" s="384">
        <v>5.17</v>
      </c>
      <c r="H10" s="195">
        <v>4.0570000000000004</v>
      </c>
      <c r="I10" s="195">
        <v>3.9580000000000002</v>
      </c>
      <c r="J10" s="384">
        <v>2.7</v>
      </c>
      <c r="K10" s="195">
        <v>2.6989999999999998</v>
      </c>
      <c r="L10" s="195">
        <v>5.1680000000000001</v>
      </c>
      <c r="M10" s="195">
        <v>3.7650000000000001</v>
      </c>
      <c r="N10" s="195">
        <v>3.59</v>
      </c>
      <c r="O10" s="195">
        <v>1.895</v>
      </c>
      <c r="P10" s="384">
        <v>2.5</v>
      </c>
      <c r="Q10" s="195">
        <f t="shared" ref="Q10:Q27" si="0">+IF(D10=0,0,(SUMPRODUCT(D10:O10,D48:O48)/Q48))</f>
        <v>3.6127516161959856</v>
      </c>
      <c r="R10" s="829"/>
      <c r="S10" s="830"/>
      <c r="T10" s="830"/>
      <c r="U10" s="831"/>
    </row>
    <row r="11" spans="1:21" ht="17.100000000000001" customHeight="1">
      <c r="A11" s="191">
        <f>+C3</f>
        <v>44652</v>
      </c>
      <c r="B11" s="280">
        <v>3.5925242878785637</v>
      </c>
      <c r="C11" s="280">
        <v>2.3268710344510675</v>
      </c>
      <c r="D11" s="280">
        <v>3.2810176028823355</v>
      </c>
      <c r="E11" s="280">
        <v>2.0836599420404185</v>
      </c>
      <c r="F11" s="385">
        <v>1.0358314606741574</v>
      </c>
      <c r="G11" s="385">
        <v>1.9047400000000001</v>
      </c>
      <c r="H11" s="280">
        <v>4.1666446959769159</v>
      </c>
      <c r="I11" s="280">
        <v>0</v>
      </c>
      <c r="J11" s="385">
        <v>0</v>
      </c>
      <c r="K11" s="280">
        <v>0</v>
      </c>
      <c r="L11" s="280">
        <v>0</v>
      </c>
      <c r="M11" s="280">
        <v>2.5187317948465697</v>
      </c>
      <c r="N11" s="280">
        <v>0.52286699177984586</v>
      </c>
      <c r="O11" s="280">
        <v>1.0794464575784082</v>
      </c>
      <c r="P11" s="385">
        <v>0</v>
      </c>
      <c r="Q11" s="280">
        <f t="shared" si="0"/>
        <v>2.699629583371836</v>
      </c>
      <c r="R11" s="692"/>
      <c r="S11" s="693"/>
      <c r="T11" s="693"/>
      <c r="U11" s="694"/>
    </row>
    <row r="12" spans="1:21" ht="17.100000000000001" customHeight="1">
      <c r="A12" s="191">
        <f>+A11+1</f>
        <v>44653</v>
      </c>
      <c r="B12" s="280">
        <v>3.3719948606106276</v>
      </c>
      <c r="C12" s="385">
        <v>2.3843664251780061</v>
      </c>
      <c r="D12" s="385">
        <v>3.0855763046773816</v>
      </c>
      <c r="E12" s="385">
        <v>2.1042667750664314</v>
      </c>
      <c r="F12" s="385">
        <v>1.0469999999999999</v>
      </c>
      <c r="G12" s="385">
        <v>2.5267626819259319</v>
      </c>
      <c r="H12" s="280">
        <v>4.003709407510903</v>
      </c>
      <c r="I12" s="280">
        <v>0</v>
      </c>
      <c r="J12" s="385">
        <v>0</v>
      </c>
      <c r="K12" s="280">
        <v>0</v>
      </c>
      <c r="L12" s="280">
        <v>0</v>
      </c>
      <c r="M12" s="280">
        <v>3.0060793623531041</v>
      </c>
      <c r="N12" s="280">
        <v>2.1277565714896918</v>
      </c>
      <c r="O12" s="280">
        <v>0.9203837320038093</v>
      </c>
      <c r="P12" s="385">
        <v>0</v>
      </c>
      <c r="Q12" s="280">
        <f t="shared" si="0"/>
        <v>2.7915985464774509</v>
      </c>
      <c r="R12" s="692"/>
      <c r="S12" s="693"/>
      <c r="T12" s="693"/>
      <c r="U12" s="694"/>
    </row>
    <row r="13" spans="1:21" ht="17.100000000000001" customHeight="1">
      <c r="A13" s="191">
        <f t="shared" ref="A13:A40" si="1">+A12+1</f>
        <v>44654</v>
      </c>
      <c r="B13" s="280">
        <v>4.0027462923553427</v>
      </c>
      <c r="C13" s="280">
        <v>2.6430031052780465</v>
      </c>
      <c r="D13" s="280">
        <v>3.5949951152441657</v>
      </c>
      <c r="E13" s="280">
        <v>2.0940082692114177</v>
      </c>
      <c r="F13" s="385">
        <v>1.8440000000000001</v>
      </c>
      <c r="G13" s="385">
        <v>3.3500898341617207</v>
      </c>
      <c r="H13" s="280">
        <v>4.1090187318575735</v>
      </c>
      <c r="I13" s="280">
        <v>0</v>
      </c>
      <c r="J13" s="385">
        <v>0.8</v>
      </c>
      <c r="K13" s="280">
        <v>0</v>
      </c>
      <c r="L13" s="280">
        <v>0</v>
      </c>
      <c r="M13" s="280">
        <v>3.0762307787359222</v>
      </c>
      <c r="N13" s="280">
        <v>2.3579456034582633</v>
      </c>
      <c r="O13" s="280">
        <v>1.0792418131956767</v>
      </c>
      <c r="P13" s="385">
        <v>0</v>
      </c>
      <c r="Q13" s="280">
        <f t="shared" si="0"/>
        <v>3.0249135195163719</v>
      </c>
      <c r="R13" s="692"/>
      <c r="S13" s="693"/>
      <c r="T13" s="693"/>
      <c r="U13" s="694"/>
    </row>
    <row r="14" spans="1:21" ht="17.100000000000001" customHeight="1">
      <c r="A14" s="191">
        <f t="shared" si="1"/>
        <v>44655</v>
      </c>
      <c r="B14" s="385">
        <v>4.1236570430833481</v>
      </c>
      <c r="C14" s="385">
        <v>3.0974865581918603</v>
      </c>
      <c r="D14" s="385">
        <v>3.8027931339422869</v>
      </c>
      <c r="E14" s="385">
        <v>2.3219234077392739</v>
      </c>
      <c r="F14" s="385">
        <v>1.677</v>
      </c>
      <c r="G14" s="385">
        <v>4.1190541690673452</v>
      </c>
      <c r="H14" s="385">
        <v>3.8947614254892309</v>
      </c>
      <c r="I14" s="385">
        <v>0</v>
      </c>
      <c r="J14" s="385">
        <v>1</v>
      </c>
      <c r="K14" s="385">
        <v>0</v>
      </c>
      <c r="L14" s="385">
        <v>0</v>
      </c>
      <c r="M14" s="385">
        <v>3.2763645693325643</v>
      </c>
      <c r="N14" s="385">
        <v>2.7127314641077707</v>
      </c>
      <c r="O14" s="385">
        <v>0.86705891354246367</v>
      </c>
      <c r="P14" s="385">
        <v>0</v>
      </c>
      <c r="Q14" s="280">
        <f t="shared" si="0"/>
        <v>3.23220774156818</v>
      </c>
      <c r="R14" s="692"/>
      <c r="S14" s="693"/>
      <c r="T14" s="693"/>
      <c r="U14" s="694"/>
    </row>
    <row r="15" spans="1:21" ht="17.100000000000001" customHeight="1">
      <c r="A15" s="191">
        <f t="shared" si="1"/>
        <v>44656</v>
      </c>
      <c r="B15" s="385">
        <v>3.7825332708824817</v>
      </c>
      <c r="C15" s="385">
        <v>3.3494161769809025</v>
      </c>
      <c r="D15" s="385">
        <v>3.6783534603638213</v>
      </c>
      <c r="E15" s="385">
        <v>2.3986807184569963</v>
      </c>
      <c r="F15" s="385">
        <v>1.6206940535253609</v>
      </c>
      <c r="G15" s="385">
        <v>4.321673614431119</v>
      </c>
      <c r="H15" s="385">
        <v>3.8070749141269187</v>
      </c>
      <c r="I15" s="385">
        <v>0</v>
      </c>
      <c r="J15" s="385">
        <v>1.1000000000000001</v>
      </c>
      <c r="K15" s="385">
        <v>0</v>
      </c>
      <c r="L15" s="385">
        <v>0</v>
      </c>
      <c r="M15" s="385">
        <v>3.1148606449626568</v>
      </c>
      <c r="N15" s="385">
        <v>3.4647253773854376</v>
      </c>
      <c r="O15" s="385">
        <v>0.96791165288284398</v>
      </c>
      <c r="P15" s="385">
        <v>0</v>
      </c>
      <c r="Q15" s="280">
        <f t="shared" si="0"/>
        <v>3.1737428100193079</v>
      </c>
      <c r="R15" s="692"/>
      <c r="S15" s="693"/>
      <c r="T15" s="693"/>
      <c r="U15" s="694"/>
    </row>
    <row r="16" spans="1:21" ht="17.100000000000001" customHeight="1">
      <c r="A16" s="191">
        <f t="shared" si="1"/>
        <v>44657</v>
      </c>
      <c r="B16" s="385">
        <v>3.744773555967829</v>
      </c>
      <c r="C16" s="385">
        <v>3.0668625432863426</v>
      </c>
      <c r="D16" s="385">
        <v>3.5530940453270228</v>
      </c>
      <c r="E16" s="385">
        <v>2.8700381939863187</v>
      </c>
      <c r="F16" s="385">
        <v>1.5560369750781951</v>
      </c>
      <c r="G16" s="385">
        <v>4.2436164538056964</v>
      </c>
      <c r="H16" s="385">
        <v>4.0159873708959237</v>
      </c>
      <c r="I16" s="385">
        <v>0</v>
      </c>
      <c r="J16" s="385">
        <v>0</v>
      </c>
      <c r="K16" s="385">
        <v>0</v>
      </c>
      <c r="L16" s="385">
        <v>0</v>
      </c>
      <c r="M16" s="385">
        <v>3.4146226137174835</v>
      </c>
      <c r="N16" s="385">
        <v>3.5969350896614891</v>
      </c>
      <c r="O16" s="385">
        <v>0.93722011191438959</v>
      </c>
      <c r="P16" s="385">
        <v>0</v>
      </c>
      <c r="Q16" s="280">
        <f t="shared" si="0"/>
        <v>3.349641994366753</v>
      </c>
      <c r="R16" s="692"/>
      <c r="S16" s="693"/>
      <c r="T16" s="693"/>
      <c r="U16" s="694"/>
    </row>
    <row r="17" spans="1:21" ht="17.100000000000001" customHeight="1">
      <c r="A17" s="191">
        <f t="shared" si="1"/>
        <v>44658</v>
      </c>
      <c r="B17" s="385">
        <v>3.1086135034028528</v>
      </c>
      <c r="C17" s="385">
        <v>2.719217391304348</v>
      </c>
      <c r="D17" s="385">
        <v>3.0334690424816624</v>
      </c>
      <c r="E17" s="385">
        <v>3.0995762832206966</v>
      </c>
      <c r="F17" s="385">
        <v>1.569559370743884</v>
      </c>
      <c r="G17" s="385">
        <v>4.4115273058732409</v>
      </c>
      <c r="H17" s="385">
        <v>4.1459835778926459</v>
      </c>
      <c r="I17" s="385">
        <v>0</v>
      </c>
      <c r="J17" s="385">
        <v>0</v>
      </c>
      <c r="K17" s="385">
        <v>0</v>
      </c>
      <c r="L17" s="385">
        <v>0</v>
      </c>
      <c r="M17" s="385">
        <v>3.2909521814067513</v>
      </c>
      <c r="N17" s="385">
        <v>3.4479228944584079</v>
      </c>
      <c r="O17" s="385">
        <v>1.169947115775771</v>
      </c>
      <c r="P17" s="385">
        <v>0</v>
      </c>
      <c r="Q17" s="280">
        <f t="shared" si="0"/>
        <v>3.2589910464306331</v>
      </c>
      <c r="R17" s="692"/>
      <c r="S17" s="693"/>
      <c r="T17" s="693"/>
      <c r="U17" s="694"/>
    </row>
    <row r="18" spans="1:21" ht="17.100000000000001" customHeight="1">
      <c r="A18" s="191">
        <f t="shared" si="1"/>
        <v>44659</v>
      </c>
      <c r="B18" s="385">
        <v>3.7390204555263615</v>
      </c>
      <c r="C18" s="385">
        <v>3.3312771084337354</v>
      </c>
      <c r="D18" s="385">
        <v>3.6902929969885827</v>
      </c>
      <c r="E18" s="385">
        <v>2.771731187538788</v>
      </c>
      <c r="F18" s="385">
        <v>1.59336979451559</v>
      </c>
      <c r="G18" s="385">
        <v>4.2448631084155535</v>
      </c>
      <c r="H18" s="385">
        <v>4.1822923718716689</v>
      </c>
      <c r="I18" s="385">
        <v>0</v>
      </c>
      <c r="J18" s="385">
        <v>0</v>
      </c>
      <c r="K18" s="385">
        <v>0</v>
      </c>
      <c r="L18" s="385">
        <v>0</v>
      </c>
      <c r="M18" s="385">
        <v>3.3443818966347147</v>
      </c>
      <c r="N18" s="385">
        <v>3.0373896264846012</v>
      </c>
      <c r="O18" s="385">
        <v>1.0790122759983067</v>
      </c>
      <c r="P18" s="385">
        <v>0</v>
      </c>
      <c r="Q18" s="280">
        <f t="shared" si="0"/>
        <v>3.4142328763267438</v>
      </c>
      <c r="R18" s="692"/>
      <c r="S18" s="693"/>
      <c r="T18" s="693"/>
      <c r="U18" s="694"/>
    </row>
    <row r="19" spans="1:21" ht="17.100000000000001" customHeight="1">
      <c r="A19" s="191">
        <f t="shared" si="1"/>
        <v>44660</v>
      </c>
      <c r="B19" s="385">
        <v>3.7181657733806022</v>
      </c>
      <c r="C19" s="385">
        <v>2.6669999999999998</v>
      </c>
      <c r="D19" s="385">
        <v>3.6836113085147684</v>
      </c>
      <c r="E19" s="385">
        <v>3.0301699710551842</v>
      </c>
      <c r="F19" s="385">
        <v>1.5834576803902998</v>
      </c>
      <c r="G19" s="385">
        <v>4.1007695565873723</v>
      </c>
      <c r="H19" s="385">
        <v>3.5341497039580836</v>
      </c>
      <c r="I19" s="385">
        <v>0</v>
      </c>
      <c r="J19" s="385">
        <v>0</v>
      </c>
      <c r="K19" s="385">
        <v>0</v>
      </c>
      <c r="L19" s="385">
        <v>0</v>
      </c>
      <c r="M19" s="385">
        <v>3.3295191028282263</v>
      </c>
      <c r="N19" s="385">
        <v>4.4881895396549618</v>
      </c>
      <c r="O19" s="385">
        <v>1.0341307555521926</v>
      </c>
      <c r="P19" s="385">
        <v>0</v>
      </c>
      <c r="Q19" s="280">
        <f t="shared" si="0"/>
        <v>3.3009228643633399</v>
      </c>
      <c r="R19" s="692"/>
      <c r="S19" s="693"/>
      <c r="T19" s="693"/>
      <c r="U19" s="694"/>
    </row>
    <row r="20" spans="1:21" ht="17.100000000000001" customHeight="1">
      <c r="A20" s="191">
        <f t="shared" si="1"/>
        <v>44661</v>
      </c>
      <c r="B20" s="385">
        <v>3.7050609726332335</v>
      </c>
      <c r="C20" s="385">
        <v>3.3711429631118675</v>
      </c>
      <c r="D20" s="385">
        <v>3.5917425607260811</v>
      </c>
      <c r="E20" s="385">
        <v>3.1282975974565903</v>
      </c>
      <c r="F20" s="385">
        <v>3.8330425531914893</v>
      </c>
      <c r="G20" s="385">
        <v>2.8026332350926015</v>
      </c>
      <c r="H20" s="385">
        <v>3.0756959563134729</v>
      </c>
      <c r="I20" s="385">
        <v>0</v>
      </c>
      <c r="J20" s="385">
        <v>0</v>
      </c>
      <c r="K20" s="385">
        <v>0</v>
      </c>
      <c r="L20" s="385">
        <v>0</v>
      </c>
      <c r="M20" s="385">
        <v>3.2730633356938195</v>
      </c>
      <c r="N20" s="385">
        <v>5.0688918818208677</v>
      </c>
      <c r="O20" s="385">
        <v>0.98359351313238141</v>
      </c>
      <c r="P20" s="385">
        <v>0</v>
      </c>
      <c r="Q20" s="280">
        <f t="shared" si="0"/>
        <v>3.1798447754856438</v>
      </c>
      <c r="R20" s="692"/>
      <c r="S20" s="693"/>
      <c r="T20" s="693"/>
      <c r="U20" s="694"/>
    </row>
    <row r="21" spans="1:21" ht="17.100000000000001" customHeight="1">
      <c r="A21" s="191">
        <f t="shared" si="1"/>
        <v>44662</v>
      </c>
      <c r="B21" s="385">
        <v>3.3506150103734273</v>
      </c>
      <c r="C21" s="385">
        <v>3.2858892508143316</v>
      </c>
      <c r="D21" s="385">
        <v>3.3408631496247825</v>
      </c>
      <c r="E21" s="385">
        <v>3.0846119312157638</v>
      </c>
      <c r="F21" s="385">
        <v>1.5751186233897483</v>
      </c>
      <c r="G21" s="385">
        <v>4.164175373613733</v>
      </c>
      <c r="H21" s="385">
        <v>3.7164313795113326</v>
      </c>
      <c r="I21" s="385">
        <v>0</v>
      </c>
      <c r="J21" s="385">
        <v>0</v>
      </c>
      <c r="K21" s="385">
        <v>0</v>
      </c>
      <c r="L21" s="385">
        <v>0</v>
      </c>
      <c r="M21" s="385">
        <v>3.3390558047690533</v>
      </c>
      <c r="N21" s="385">
        <v>4.8456722590950898</v>
      </c>
      <c r="O21" s="385">
        <v>0.98750206185567013</v>
      </c>
      <c r="P21" s="385">
        <v>0</v>
      </c>
      <c r="Q21" s="280">
        <f t="shared" si="0"/>
        <v>3.3023044488284734</v>
      </c>
      <c r="R21" s="692"/>
      <c r="S21" s="693"/>
      <c r="T21" s="693"/>
      <c r="U21" s="694"/>
    </row>
    <row r="22" spans="1:21" ht="17.100000000000001" customHeight="1">
      <c r="A22" s="191">
        <f t="shared" si="1"/>
        <v>44663</v>
      </c>
      <c r="B22" s="385">
        <v>3.4071649912924422</v>
      </c>
      <c r="C22" s="385">
        <v>3.5210200573065902</v>
      </c>
      <c r="D22" s="385">
        <v>3.4231676540915728</v>
      </c>
      <c r="E22" s="385">
        <v>3.3084730625019647</v>
      </c>
      <c r="F22" s="385">
        <v>1.5765348325842947</v>
      </c>
      <c r="G22" s="385">
        <v>4.3991053538833418</v>
      </c>
      <c r="H22" s="385">
        <v>3.9820859045451042</v>
      </c>
      <c r="I22" s="385">
        <v>0</v>
      </c>
      <c r="J22" s="385">
        <v>0</v>
      </c>
      <c r="K22" s="385">
        <v>0</v>
      </c>
      <c r="L22" s="385">
        <v>0</v>
      </c>
      <c r="M22" s="385">
        <v>2.8044371266760679</v>
      </c>
      <c r="N22" s="385">
        <v>5.0244084220732734</v>
      </c>
      <c r="O22" s="385">
        <v>1.1038371641422167</v>
      </c>
      <c r="P22" s="385">
        <v>0</v>
      </c>
      <c r="Q22" s="280">
        <f t="shared" si="0"/>
        <v>3.2259638044236492</v>
      </c>
      <c r="R22" s="692"/>
      <c r="S22" s="693"/>
      <c r="T22" s="693"/>
      <c r="U22" s="694"/>
    </row>
    <row r="23" spans="1:21" ht="17.100000000000001" customHeight="1">
      <c r="A23" s="191">
        <f t="shared" si="1"/>
        <v>44664</v>
      </c>
      <c r="B23" s="385">
        <v>3.5441144700281235</v>
      </c>
      <c r="C23" s="385">
        <v>3.12458049517805</v>
      </c>
      <c r="D23" s="385">
        <v>3.455241515675898</v>
      </c>
      <c r="E23" s="385">
        <v>3.2227397450468001</v>
      </c>
      <c r="F23" s="385">
        <v>0</v>
      </c>
      <c r="G23" s="385">
        <v>3.2486419674031586</v>
      </c>
      <c r="H23" s="385">
        <v>4.0778501139323016</v>
      </c>
      <c r="I23" s="385">
        <v>0</v>
      </c>
      <c r="J23" s="385">
        <v>0</v>
      </c>
      <c r="K23" s="385">
        <v>0</v>
      </c>
      <c r="L23" s="385">
        <v>0</v>
      </c>
      <c r="M23" s="385">
        <v>2.8461682835326996</v>
      </c>
      <c r="N23" s="385">
        <v>4.7850670138816209</v>
      </c>
      <c r="O23" s="385">
        <v>1.0983746668640806</v>
      </c>
      <c r="P23" s="385">
        <v>0</v>
      </c>
      <c r="Q23" s="280">
        <f t="shared" si="0"/>
        <v>3.262306365087758</v>
      </c>
      <c r="R23" s="692"/>
      <c r="S23" s="693"/>
      <c r="T23" s="693"/>
      <c r="U23" s="694"/>
    </row>
    <row r="24" spans="1:21" ht="17.100000000000001" customHeight="1">
      <c r="A24" s="191">
        <f t="shared" si="1"/>
        <v>44665</v>
      </c>
      <c r="B24" s="385">
        <v>3.2287382045400737</v>
      </c>
      <c r="C24" s="385">
        <v>2.8710652920962199</v>
      </c>
      <c r="D24" s="385">
        <v>3.1747330358357932</v>
      </c>
      <c r="E24" s="385">
        <v>3.3164292789082905</v>
      </c>
      <c r="F24" s="385">
        <v>1.4570002603844205</v>
      </c>
      <c r="G24" s="385">
        <v>3.8248317965921914</v>
      </c>
      <c r="H24" s="385">
        <v>4.0134006099014119</v>
      </c>
      <c r="I24" s="385">
        <v>0</v>
      </c>
      <c r="J24" s="385">
        <v>0</v>
      </c>
      <c r="K24" s="385">
        <v>0</v>
      </c>
      <c r="L24" s="385">
        <v>0</v>
      </c>
      <c r="M24" s="385">
        <v>2.6807213038286886</v>
      </c>
      <c r="N24" s="385">
        <v>5.0103404399639571</v>
      </c>
      <c r="O24" s="385">
        <v>1.0243361966617781</v>
      </c>
      <c r="P24" s="385">
        <v>1.3</v>
      </c>
      <c r="Q24" s="280">
        <f t="shared" si="0"/>
        <v>3.1126178003662792</v>
      </c>
      <c r="R24" s="692"/>
      <c r="S24" s="693"/>
      <c r="T24" s="693"/>
      <c r="U24" s="694"/>
    </row>
    <row r="25" spans="1:21" ht="17.100000000000001" customHeight="1">
      <c r="A25" s="191">
        <f t="shared" si="1"/>
        <v>44666</v>
      </c>
      <c r="B25" s="385">
        <v>3.1017453479597576</v>
      </c>
      <c r="C25" s="385">
        <v>3.0690995850622409</v>
      </c>
      <c r="D25" s="385">
        <v>3.0975323115206526</v>
      </c>
      <c r="E25" s="385">
        <v>3.1082060131674285</v>
      </c>
      <c r="F25" s="385">
        <v>1.4056984965469854</v>
      </c>
      <c r="G25" s="385">
        <v>4.21274075987212</v>
      </c>
      <c r="H25" s="385">
        <v>4.1648746321739418</v>
      </c>
      <c r="I25" s="385">
        <v>0</v>
      </c>
      <c r="J25" s="385">
        <v>0</v>
      </c>
      <c r="K25" s="385">
        <v>0</v>
      </c>
      <c r="L25" s="385">
        <v>0</v>
      </c>
      <c r="M25" s="385">
        <v>2.888552734001967</v>
      </c>
      <c r="N25" s="385">
        <v>4.9026120377570193</v>
      </c>
      <c r="O25" s="385">
        <v>0.87695126050420158</v>
      </c>
      <c r="P25" s="385">
        <v>1.5</v>
      </c>
      <c r="Q25" s="280">
        <f t="shared" si="0"/>
        <v>3.2910757492071205</v>
      </c>
      <c r="R25" s="692"/>
      <c r="S25" s="693"/>
      <c r="T25" s="693"/>
      <c r="U25" s="694"/>
    </row>
    <row r="26" spans="1:21" ht="17.100000000000001" customHeight="1">
      <c r="A26" s="191">
        <f t="shared" si="1"/>
        <v>44667</v>
      </c>
      <c r="B26" s="385">
        <v>3.4165233327007059</v>
      </c>
      <c r="C26" s="385">
        <v>3.1111469194312797</v>
      </c>
      <c r="D26" s="385">
        <v>3.3649964989001395</v>
      </c>
      <c r="E26" s="385">
        <v>3.2749590603326166</v>
      </c>
      <c r="F26" s="385">
        <v>1.3230105992603902</v>
      </c>
      <c r="G26" s="385">
        <v>4.1884859412397555</v>
      </c>
      <c r="H26" s="385">
        <v>4.0599259322028383</v>
      </c>
      <c r="I26" s="385">
        <v>0</v>
      </c>
      <c r="J26" s="385">
        <v>0</v>
      </c>
      <c r="K26" s="385">
        <v>0</v>
      </c>
      <c r="L26" s="385">
        <v>0</v>
      </c>
      <c r="M26" s="385">
        <v>2.6842072068286171</v>
      </c>
      <c r="N26" s="385">
        <v>4.5124910377659262</v>
      </c>
      <c r="O26" s="385">
        <v>1.2344797438739072</v>
      </c>
      <c r="P26" s="385">
        <v>1.3</v>
      </c>
      <c r="Q26" s="280">
        <f t="shared" si="0"/>
        <v>3.1147938776009543</v>
      </c>
      <c r="R26" s="692"/>
      <c r="S26" s="693"/>
      <c r="T26" s="693"/>
      <c r="U26" s="694"/>
    </row>
    <row r="27" spans="1:21" ht="17.100000000000001" customHeight="1">
      <c r="A27" s="191">
        <f t="shared" si="1"/>
        <v>44668</v>
      </c>
      <c r="B27" s="385">
        <v>3.273982504847206</v>
      </c>
      <c r="C27" s="385">
        <v>3.3515000000000001</v>
      </c>
      <c r="D27" s="385">
        <v>3.2873249071238706</v>
      </c>
      <c r="E27" s="385">
        <v>3.3950546360457698</v>
      </c>
      <c r="F27" s="385">
        <v>1.5747676391144041</v>
      </c>
      <c r="G27" s="385">
        <v>4.4181008390786172</v>
      </c>
      <c r="H27" s="385">
        <v>4.0325913878769466</v>
      </c>
      <c r="I27" s="385">
        <v>0</v>
      </c>
      <c r="J27" s="385">
        <v>0</v>
      </c>
      <c r="K27" s="385">
        <v>0</v>
      </c>
      <c r="L27" s="385">
        <v>0</v>
      </c>
      <c r="M27" s="385">
        <v>2.7470661086687751</v>
      </c>
      <c r="N27" s="385">
        <v>4.92303911865773</v>
      </c>
      <c r="O27" s="385">
        <v>1.1912274901519415</v>
      </c>
      <c r="P27" s="385">
        <v>1.3</v>
      </c>
      <c r="Q27" s="280">
        <f t="shared" si="0"/>
        <v>3.1920440273373725</v>
      </c>
      <c r="R27" s="692"/>
      <c r="S27" s="693"/>
      <c r="T27" s="693"/>
      <c r="U27" s="694"/>
    </row>
    <row r="28" spans="1:21" ht="17.100000000000001" customHeight="1">
      <c r="A28" s="191">
        <f t="shared" si="1"/>
        <v>44669</v>
      </c>
      <c r="B28" s="385">
        <v>3.236091649994536</v>
      </c>
      <c r="C28" s="385">
        <v>3.432908554572272</v>
      </c>
      <c r="D28" s="385">
        <v>3.271531592091578</v>
      </c>
      <c r="E28" s="385">
        <v>3.2609203781330938</v>
      </c>
      <c r="F28" s="385">
        <v>1.6185867182877764</v>
      </c>
      <c r="G28" s="385">
        <v>4.5454500098970083</v>
      </c>
      <c r="H28" s="385">
        <v>3.7902397958687852</v>
      </c>
      <c r="I28" s="385">
        <v>0</v>
      </c>
      <c r="J28" s="385">
        <v>0</v>
      </c>
      <c r="K28" s="385">
        <v>0</v>
      </c>
      <c r="L28" s="385">
        <v>0</v>
      </c>
      <c r="M28" s="385">
        <v>2.6196725651134138</v>
      </c>
      <c r="N28" s="385">
        <v>5.2755385883736006</v>
      </c>
      <c r="O28" s="385">
        <v>1.2729518415615872</v>
      </c>
      <c r="P28" s="385">
        <v>1.3</v>
      </c>
      <c r="Q28" s="280">
        <v>3.1749208791771233</v>
      </c>
      <c r="R28" s="692"/>
      <c r="S28" s="693"/>
      <c r="T28" s="693"/>
      <c r="U28" s="694"/>
    </row>
    <row r="29" spans="1:21" ht="17.100000000000001" customHeight="1">
      <c r="A29" s="191">
        <f t="shared" si="1"/>
        <v>44670</v>
      </c>
      <c r="B29" s="385">
        <v>3.0262554825169765</v>
      </c>
      <c r="C29" s="385">
        <v>3.176310650887574</v>
      </c>
      <c r="D29" s="385">
        <v>3.058635206458765</v>
      </c>
      <c r="E29" s="385">
        <v>3.0994621788498051</v>
      </c>
      <c r="F29" s="385">
        <v>1.5154344759576055</v>
      </c>
      <c r="G29" s="385">
        <v>4.4105163276478567</v>
      </c>
      <c r="H29" s="385">
        <v>3.4651839579091153</v>
      </c>
      <c r="I29" s="385">
        <v>0</v>
      </c>
      <c r="J29" s="385">
        <v>0</v>
      </c>
      <c r="K29" s="385">
        <v>0</v>
      </c>
      <c r="L29" s="385">
        <v>0</v>
      </c>
      <c r="M29" s="385">
        <v>2.884122321521899</v>
      </c>
      <c r="N29" s="385">
        <v>4.910850858890103</v>
      </c>
      <c r="O29" s="385">
        <v>1.2142073646076947</v>
      </c>
      <c r="P29" s="385">
        <v>1.3</v>
      </c>
      <c r="Q29" s="280">
        <v>2.9966248130684767</v>
      </c>
      <c r="R29" s="692"/>
      <c r="S29" s="693"/>
      <c r="T29" s="693"/>
      <c r="U29" s="694"/>
    </row>
    <row r="30" spans="1:21" ht="17.100000000000001" customHeight="1">
      <c r="A30" s="191">
        <f t="shared" si="1"/>
        <v>44671</v>
      </c>
      <c r="B30" s="385">
        <v>2.942068766304466</v>
      </c>
      <c r="C30" s="385">
        <v>3.2230882352941173</v>
      </c>
      <c r="D30" s="385">
        <v>2.985545359616629</v>
      </c>
      <c r="E30" s="385">
        <v>4.5151849093827527</v>
      </c>
      <c r="F30" s="385">
        <v>1.5081937342372407</v>
      </c>
      <c r="G30" s="385">
        <v>4.5315448564619167</v>
      </c>
      <c r="H30" s="385">
        <v>3.609750728927684</v>
      </c>
      <c r="I30" s="385">
        <v>0</v>
      </c>
      <c r="J30" s="385">
        <v>0</v>
      </c>
      <c r="K30" s="385">
        <v>0</v>
      </c>
      <c r="L30" s="385">
        <v>0</v>
      </c>
      <c r="M30" s="385">
        <v>3.6658489094477127</v>
      </c>
      <c r="N30" s="385">
        <v>5.0600480188817896</v>
      </c>
      <c r="O30" s="385">
        <v>1.1294248057955836</v>
      </c>
      <c r="P30" s="385">
        <v>1.3</v>
      </c>
      <c r="Q30" s="280">
        <v>3.4207950354188101</v>
      </c>
      <c r="R30" s="692"/>
      <c r="S30" s="693"/>
      <c r="T30" s="693"/>
      <c r="U30" s="694"/>
    </row>
    <row r="31" spans="1:21" ht="17.100000000000001" customHeight="1">
      <c r="A31" s="191">
        <f t="shared" si="1"/>
        <v>44672</v>
      </c>
      <c r="B31" s="385">
        <v>3.0109161504138191</v>
      </c>
      <c r="C31" s="385">
        <v>3.1920000000000002</v>
      </c>
      <c r="D31" s="385">
        <v>3.0169157398680806</v>
      </c>
      <c r="E31" s="385">
        <v>3.7418307120024372</v>
      </c>
      <c r="F31" s="385">
        <v>1.5096504837827303</v>
      </c>
      <c r="G31" s="385">
        <v>4.1788356565245444</v>
      </c>
      <c r="H31" s="385">
        <v>3.8350772666295869</v>
      </c>
      <c r="I31" s="385">
        <v>0</v>
      </c>
      <c r="J31" s="385">
        <v>0</v>
      </c>
      <c r="K31" s="385">
        <v>0</v>
      </c>
      <c r="L31" s="385">
        <v>0</v>
      </c>
      <c r="M31" s="385">
        <v>3.2565588323287993</v>
      </c>
      <c r="N31" s="385">
        <v>5.0000147794643075</v>
      </c>
      <c r="O31" s="385">
        <v>0.9683049303322615</v>
      </c>
      <c r="P31" s="385">
        <v>1.3</v>
      </c>
      <c r="Q31" s="280">
        <v>3.2676518647691748</v>
      </c>
      <c r="R31" s="692"/>
      <c r="S31" s="693"/>
      <c r="T31" s="693"/>
      <c r="U31" s="694"/>
    </row>
    <row r="32" spans="1:21" ht="17.100000000000001" customHeight="1">
      <c r="A32" s="191">
        <f t="shared" si="1"/>
        <v>44673</v>
      </c>
      <c r="B32" s="385">
        <v>2.7730995370737888</v>
      </c>
      <c r="C32" s="385">
        <v>3.0493484848484851</v>
      </c>
      <c r="D32" s="385">
        <v>2.807501424106293</v>
      </c>
      <c r="E32" s="385">
        <v>3.1458221188961897</v>
      </c>
      <c r="F32" s="385">
        <v>1.5310939335286988</v>
      </c>
      <c r="G32" s="385">
        <v>4.1966957582962578</v>
      </c>
      <c r="H32" s="385">
        <v>3.6325639180080298</v>
      </c>
      <c r="I32" s="385">
        <v>0</v>
      </c>
      <c r="J32" s="385">
        <v>0</v>
      </c>
      <c r="K32" s="385">
        <v>0</v>
      </c>
      <c r="L32" s="385">
        <v>0</v>
      </c>
      <c r="M32" s="385">
        <v>3.0515021225276642</v>
      </c>
      <c r="N32" s="385">
        <v>4.7597004914685987</v>
      </c>
      <c r="O32" s="385">
        <v>1.1932561786007616</v>
      </c>
      <c r="P32" s="385">
        <v>1.3414634146341464</v>
      </c>
      <c r="Q32" s="280">
        <v>3.0775033525411506</v>
      </c>
      <c r="R32" s="692"/>
      <c r="S32" s="693"/>
      <c r="T32" s="693"/>
      <c r="U32" s="694"/>
    </row>
    <row r="33" spans="1:21" ht="17.100000000000001" customHeight="1">
      <c r="A33" s="191">
        <f t="shared" si="1"/>
        <v>44674</v>
      </c>
      <c r="B33" s="385">
        <v>2.9609138013076857</v>
      </c>
      <c r="C33" s="385">
        <v>2.964193548387096</v>
      </c>
      <c r="D33" s="385">
        <v>2.9615229337326494</v>
      </c>
      <c r="E33" s="385">
        <v>3.4335209531691753</v>
      </c>
      <c r="F33" s="385">
        <v>1.5398160287322946</v>
      </c>
      <c r="G33" s="385">
        <v>4.4686987176753181</v>
      </c>
      <c r="H33" s="385">
        <v>3.6581382647120932</v>
      </c>
      <c r="I33" s="385">
        <v>0</v>
      </c>
      <c r="J33" s="385">
        <v>0</v>
      </c>
      <c r="K33" s="385">
        <v>0</v>
      </c>
      <c r="L33" s="385">
        <v>0</v>
      </c>
      <c r="M33" s="385">
        <v>2.6854721908019537</v>
      </c>
      <c r="N33" s="385">
        <v>4.971669264453312</v>
      </c>
      <c r="O33" s="385">
        <v>1.2492499714165937</v>
      </c>
      <c r="P33" s="385">
        <v>1.3</v>
      </c>
      <c r="Q33" s="280">
        <v>3.0838605017908787</v>
      </c>
      <c r="R33" s="692"/>
      <c r="S33" s="693"/>
      <c r="T33" s="693"/>
      <c r="U33" s="694"/>
    </row>
    <row r="34" spans="1:21" ht="17.100000000000001" customHeight="1">
      <c r="A34" s="191">
        <f t="shared" si="1"/>
        <v>44675</v>
      </c>
      <c r="B34" s="385">
        <v>3.041754460313197</v>
      </c>
      <c r="C34" s="385">
        <v>3.2290318471337582</v>
      </c>
      <c r="D34" s="385">
        <v>3.0763119644093266</v>
      </c>
      <c r="E34" s="385">
        <v>3.2078085581775952</v>
      </c>
      <c r="F34" s="385">
        <v>1.5463584129101833</v>
      </c>
      <c r="G34" s="385">
        <v>4.7006431251720304</v>
      </c>
      <c r="H34" s="385">
        <v>3.9176532646317375</v>
      </c>
      <c r="I34" s="385">
        <v>0</v>
      </c>
      <c r="J34" s="385">
        <v>1.1000000000000001</v>
      </c>
      <c r="K34" s="385">
        <v>0</v>
      </c>
      <c r="L34" s="385">
        <v>0</v>
      </c>
      <c r="M34" s="385">
        <v>3.1903436535490703</v>
      </c>
      <c r="N34" s="385">
        <v>5.2628313459128675</v>
      </c>
      <c r="O34" s="385">
        <v>1.2209205558366742</v>
      </c>
      <c r="P34" s="385">
        <v>1.3</v>
      </c>
      <c r="Q34" s="280">
        <v>3.2765556822978468</v>
      </c>
      <c r="R34" s="692"/>
      <c r="S34" s="693"/>
      <c r="T34" s="693"/>
      <c r="U34" s="694"/>
    </row>
    <row r="35" spans="1:21" ht="17.100000000000001" customHeight="1">
      <c r="A35" s="191">
        <f>+A34+1</f>
        <v>44676</v>
      </c>
      <c r="B35" s="385">
        <v>2.9122640227013745</v>
      </c>
      <c r="C35" s="385">
        <v>2.8642865853658499</v>
      </c>
      <c r="D35" s="385">
        <v>2.9039255798356045</v>
      </c>
      <c r="E35" s="385">
        <v>3.0584880754029022</v>
      </c>
      <c r="F35" s="385">
        <v>1.5562275215633576</v>
      </c>
      <c r="G35" s="385">
        <v>4.7101746188366427</v>
      </c>
      <c r="H35" s="385">
        <v>3.8071174548033246</v>
      </c>
      <c r="I35" s="385">
        <v>0</v>
      </c>
      <c r="J35" s="385">
        <v>1.1000000000000001</v>
      </c>
      <c r="K35" s="385">
        <v>0</v>
      </c>
      <c r="L35" s="385">
        <v>0</v>
      </c>
      <c r="M35" s="385">
        <v>3.3274161696487741</v>
      </c>
      <c r="N35" s="385">
        <v>5.0066078390804609</v>
      </c>
      <c r="O35" s="385">
        <v>1.0157422694212663</v>
      </c>
      <c r="P35" s="385">
        <v>1.4</v>
      </c>
      <c r="Q35" s="385">
        <f t="shared" ref="Q35:Q40" si="2">+IF(D35=0,0,(SUMPRODUCT(D35:O35,D73:O73)/Q73))</f>
        <v>3.1338807971144016</v>
      </c>
      <c r="R35" s="692"/>
      <c r="S35" s="693"/>
      <c r="T35" s="693"/>
      <c r="U35" s="694"/>
    </row>
    <row r="36" spans="1:21" ht="17.100000000000001" customHeight="1">
      <c r="A36" s="191">
        <f t="shared" si="1"/>
        <v>44677</v>
      </c>
      <c r="B36" s="385">
        <v>3.1153096865539549</v>
      </c>
      <c r="C36" s="385">
        <v>2.8691682242990701</v>
      </c>
      <c r="D36" s="385">
        <v>3.0711163992481749</v>
      </c>
      <c r="E36" s="385">
        <v>3.1266656083360784</v>
      </c>
      <c r="F36" s="385">
        <v>1.5453718733499626</v>
      </c>
      <c r="G36" s="385">
        <v>4.4798552681302217</v>
      </c>
      <c r="H36" s="385">
        <v>3.9504199995964715</v>
      </c>
      <c r="I36" s="385">
        <v>0</v>
      </c>
      <c r="J36" s="385">
        <v>1.1000000000000001</v>
      </c>
      <c r="K36" s="385">
        <v>0</v>
      </c>
      <c r="L36" s="385">
        <v>0</v>
      </c>
      <c r="M36" s="385">
        <v>2.9566642541766108</v>
      </c>
      <c r="N36" s="385">
        <v>5.1343379400749063</v>
      </c>
      <c r="O36" s="385">
        <v>0.99203437064561084</v>
      </c>
      <c r="P36" s="385">
        <v>1.4</v>
      </c>
      <c r="Q36" s="385">
        <f t="shared" si="2"/>
        <v>3.125051484106355</v>
      </c>
      <c r="R36" s="692"/>
      <c r="S36" s="693"/>
      <c r="T36" s="693"/>
      <c r="U36" s="694"/>
    </row>
    <row r="37" spans="1:21" ht="17.100000000000001" customHeight="1">
      <c r="A37" s="191">
        <f t="shared" si="1"/>
        <v>44678</v>
      </c>
      <c r="B37" s="385">
        <v>3.0829505757167603</v>
      </c>
      <c r="C37" s="385">
        <v>2.8799999999999994</v>
      </c>
      <c r="D37" s="385">
        <v>3.0413566946947825</v>
      </c>
      <c r="E37" s="385">
        <v>3.0182747504884522</v>
      </c>
      <c r="F37" s="385">
        <v>1.5200274907467586</v>
      </c>
      <c r="G37" s="385">
        <v>4.0682343064613038</v>
      </c>
      <c r="H37" s="385">
        <v>3.7466309981411969</v>
      </c>
      <c r="I37" s="385">
        <v>0</v>
      </c>
      <c r="J37" s="385">
        <v>1.1000000000000001</v>
      </c>
      <c r="K37" s="385">
        <v>0</v>
      </c>
      <c r="L37" s="385">
        <v>0</v>
      </c>
      <c r="M37" s="385">
        <v>2.9395307325013564</v>
      </c>
      <c r="N37" s="385">
        <v>4.7473161978545884</v>
      </c>
      <c r="O37" s="385">
        <v>0.96244786090531453</v>
      </c>
      <c r="P37" s="385">
        <v>1.4</v>
      </c>
      <c r="Q37" s="385">
        <f t="shared" si="2"/>
        <v>3.1148863465827779</v>
      </c>
      <c r="R37" s="692"/>
      <c r="S37" s="693"/>
      <c r="T37" s="693"/>
      <c r="U37" s="694"/>
    </row>
    <row r="38" spans="1:21" ht="17.100000000000001" customHeight="1">
      <c r="A38" s="191">
        <f t="shared" si="1"/>
        <v>44679</v>
      </c>
      <c r="B38" s="385">
        <v>3.1469380126523774</v>
      </c>
      <c r="C38" s="385">
        <v>3.0659010416666703</v>
      </c>
      <c r="D38" s="385">
        <v>3.1342406911162208</v>
      </c>
      <c r="E38" s="385">
        <v>4.340875632868749</v>
      </c>
      <c r="F38" s="385">
        <v>1.5355122141397639</v>
      </c>
      <c r="G38" s="385">
        <v>4.5353958053198555</v>
      </c>
      <c r="H38" s="385">
        <v>3.8649128956664227</v>
      </c>
      <c r="I38" s="385">
        <v>0</v>
      </c>
      <c r="J38" s="385">
        <v>1.1000000000000001</v>
      </c>
      <c r="K38" s="385">
        <v>0</v>
      </c>
      <c r="L38" s="385">
        <v>0</v>
      </c>
      <c r="M38" s="385">
        <v>3.0934064688128773</v>
      </c>
      <c r="N38" s="385">
        <v>5.1983275347222229</v>
      </c>
      <c r="O38" s="385">
        <v>1.0765355310990488</v>
      </c>
      <c r="P38" s="385">
        <v>1.4</v>
      </c>
      <c r="Q38" s="385">
        <f t="shared" si="2"/>
        <v>3.2784623015508343</v>
      </c>
      <c r="R38" s="692"/>
      <c r="S38" s="693"/>
      <c r="T38" s="693"/>
      <c r="U38" s="694"/>
    </row>
    <row r="39" spans="1:21" ht="17.100000000000001" customHeight="1">
      <c r="A39" s="191">
        <f t="shared" si="1"/>
        <v>44680</v>
      </c>
      <c r="B39" s="385">
        <v>2.9934576960488979</v>
      </c>
      <c r="C39" s="385">
        <v>2.94066822429907</v>
      </c>
      <c r="D39" s="385">
        <v>2.9834678043991794</v>
      </c>
      <c r="E39" s="385">
        <v>2.9481700825689185</v>
      </c>
      <c r="F39" s="385">
        <v>1.5060546769091734</v>
      </c>
      <c r="G39" s="385">
        <v>4.6551163730789105</v>
      </c>
      <c r="H39" s="385">
        <v>3.8720220106524712</v>
      </c>
      <c r="I39" s="385">
        <v>0</v>
      </c>
      <c r="J39" s="385">
        <v>0</v>
      </c>
      <c r="K39" s="385">
        <v>0</v>
      </c>
      <c r="L39" s="385">
        <v>0</v>
      </c>
      <c r="M39" s="385">
        <v>3.0127996816866469</v>
      </c>
      <c r="N39" s="385">
        <v>4.694224321428571</v>
      </c>
      <c r="O39" s="385">
        <v>1.012128636510385</v>
      </c>
      <c r="P39" s="385">
        <v>1.4</v>
      </c>
      <c r="Q39" s="385">
        <f t="shared" si="2"/>
        <v>3.0410059703744201</v>
      </c>
      <c r="R39" s="692"/>
      <c r="S39" s="693"/>
      <c r="T39" s="693"/>
      <c r="U39" s="694"/>
    </row>
    <row r="40" spans="1:21" ht="17.100000000000001" customHeight="1">
      <c r="A40" s="191">
        <f t="shared" si="1"/>
        <v>44681</v>
      </c>
      <c r="B40" s="385">
        <v>2.9792469646683246</v>
      </c>
      <c r="C40" s="385">
        <v>2.94066822429907</v>
      </c>
      <c r="D40" s="385">
        <v>2.9729293847884035</v>
      </c>
      <c r="E40" s="385">
        <v>2.9323539513116947</v>
      </c>
      <c r="F40" s="385">
        <v>1.7355272850346282</v>
      </c>
      <c r="G40" s="385">
        <v>4.0922688786871717</v>
      </c>
      <c r="H40" s="385">
        <v>3.8680761955327148</v>
      </c>
      <c r="I40" s="385">
        <v>0</v>
      </c>
      <c r="J40" s="385">
        <v>0</v>
      </c>
      <c r="K40" s="385">
        <v>0</v>
      </c>
      <c r="L40" s="385">
        <v>0</v>
      </c>
      <c r="M40" s="385">
        <v>2.8662773997082422</v>
      </c>
      <c r="N40" s="385">
        <v>4.7230176029962552</v>
      </c>
      <c r="O40" s="385">
        <v>1.1719915254237288</v>
      </c>
      <c r="P40" s="385">
        <v>1.4</v>
      </c>
      <c r="Q40" s="385">
        <f t="shared" si="2"/>
        <v>3.1455810866380673</v>
      </c>
      <c r="R40" s="692"/>
      <c r="S40" s="693"/>
      <c r="T40" s="693"/>
      <c r="U40" s="694"/>
    </row>
    <row r="41" spans="1:21" ht="17.100000000000001" customHeight="1">
      <c r="A41" s="191"/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5"/>
      <c r="P41" s="385"/>
      <c r="Q41" s="385"/>
      <c r="R41" s="692"/>
      <c r="S41" s="693"/>
      <c r="T41" s="693"/>
      <c r="U41" s="694"/>
    </row>
    <row r="42" spans="1:21" ht="17.100000000000001" customHeight="1">
      <c r="A42" s="181" t="s">
        <v>9</v>
      </c>
      <c r="B42" s="195">
        <f t="shared" ref="B42:H42" si="3">SUMPRODUCT(B11:B41,B49:B79)/SUM(B49:B79)</f>
        <v>3.3152781590526494</v>
      </c>
      <c r="C42" s="195">
        <f t="shared" si="3"/>
        <v>3.0233419194620916</v>
      </c>
      <c r="D42" s="195">
        <f t="shared" si="3"/>
        <v>3.260990857855087</v>
      </c>
      <c r="E42" s="195">
        <f t="shared" si="3"/>
        <v>2.9238251242109574</v>
      </c>
      <c r="F42" s="384">
        <f t="shared" si="3"/>
        <v>1.5831828241936048</v>
      </c>
      <c r="G42" s="384">
        <f t="shared" si="3"/>
        <v>4.0902950765412855</v>
      </c>
      <c r="H42" s="195">
        <f t="shared" si="3"/>
        <v>3.8670790471215248</v>
      </c>
      <c r="I42" s="195">
        <f>IFERROR(SUMPRODUCT(I11:I41,I49:I79)/SUM(I49:I79),0)</f>
        <v>0</v>
      </c>
      <c r="J42" s="384">
        <f>IFERROR(SUMPRODUCT(J11:J41,J49:J79)/SUM(J49:J79),0)</f>
        <v>0.99785046728971949</v>
      </c>
      <c r="K42" s="195">
        <f>IFERROR(SUMPRODUCT(K11:K41,K49:K79)/SUM(K49:K79),0)</f>
        <v>0</v>
      </c>
      <c r="L42" s="195">
        <f>IFERROR(SUMPRODUCT(L11:L41,L49:L79)/SUM(L49:L79),0)</f>
        <v>0</v>
      </c>
      <c r="M42" s="195">
        <f>SUMPRODUCT(M11:M41,M49:M79)/SUM(M49:M79)</f>
        <v>3.045133720116461</v>
      </c>
      <c r="N42" s="195">
        <f>SUMPRODUCT(N11:N41,N49:N79)/SUM(N49:N79)</f>
        <v>4.3012524223058382</v>
      </c>
      <c r="O42" s="195">
        <f>SUMPRODUCT(O11:O41,O49:O79)/SUM(O49:O79)</f>
        <v>1.0762036947717148</v>
      </c>
      <c r="P42" s="384">
        <f>SUMPRODUCT(P11:P41,P49:P79)/SUM(P49:P79)</f>
        <v>1.3399875233936369</v>
      </c>
      <c r="Q42" s="195">
        <f>SUMPRODUCT(Q11:Q41,Q49:Q79)/SUM(Q49:Q79)</f>
        <v>3.1798262760487637</v>
      </c>
      <c r="R42" s="829"/>
      <c r="S42" s="830"/>
      <c r="T42" s="830"/>
      <c r="U42" s="831"/>
    </row>
    <row r="43" spans="1:21" ht="15" customHeight="1">
      <c r="A43" s="181" t="s">
        <v>42</v>
      </c>
      <c r="B43" s="197">
        <f t="shared" ref="B43:Q43" si="4">+B42-B10</f>
        <v>-0.18872184094735056</v>
      </c>
      <c r="C43" s="197">
        <f>+C42-C10</f>
        <v>-0.48065808053790837</v>
      </c>
      <c r="D43" s="197">
        <f>+D42-D10</f>
        <v>-0.24300914214491298</v>
      </c>
      <c r="E43" s="197">
        <f>+E42-E10</f>
        <v>-0.18917487578904257</v>
      </c>
      <c r="F43" s="386">
        <f>+F42-F10</f>
        <v>-1.1168171758063954</v>
      </c>
      <c r="G43" s="386">
        <f>+G42-G10</f>
        <v>-1.0797049234587144</v>
      </c>
      <c r="H43" s="197">
        <f t="shared" si="4"/>
        <v>-0.18992095287847555</v>
      </c>
      <c r="I43" s="197">
        <f t="shared" si="4"/>
        <v>-3.9580000000000002</v>
      </c>
      <c r="J43" s="386">
        <f>+J42-J10</f>
        <v>-1.7021495327102807</v>
      </c>
      <c r="K43" s="197">
        <f t="shared" si="4"/>
        <v>-2.6989999999999998</v>
      </c>
      <c r="L43" s="197">
        <f>+L42-L10</f>
        <v>-5.1680000000000001</v>
      </c>
      <c r="M43" s="197">
        <f t="shared" si="4"/>
        <v>-0.71986627988353913</v>
      </c>
      <c r="N43" s="197">
        <f t="shared" si="4"/>
        <v>0.71125242230583829</v>
      </c>
      <c r="O43" s="197">
        <f t="shared" si="4"/>
        <v>-0.81879630522828517</v>
      </c>
      <c r="P43" s="386">
        <f>+P42-P10</f>
        <v>-1.1600124766063631</v>
      </c>
      <c r="Q43" s="197">
        <f t="shared" si="4"/>
        <v>-0.43292534014722195</v>
      </c>
      <c r="R43" s="832"/>
      <c r="S43" s="833"/>
      <c r="T43" s="833"/>
      <c r="U43" s="834"/>
    </row>
    <row r="44" spans="1:21" ht="15" customHeight="1">
      <c r="A44" s="192"/>
      <c r="B44" s="193"/>
      <c r="C44" s="193"/>
      <c r="D44" s="193"/>
      <c r="E44" s="193"/>
      <c r="F44" s="382"/>
      <c r="G44" s="382"/>
      <c r="H44" s="193"/>
      <c r="I44" s="193"/>
      <c r="J44" s="382"/>
      <c r="K44" s="193"/>
      <c r="L44" s="193"/>
      <c r="M44" s="193"/>
      <c r="N44" s="193"/>
      <c r="O44" s="193"/>
      <c r="P44" s="382"/>
      <c r="Q44" s="193"/>
      <c r="R44" s="193"/>
    </row>
    <row r="45" spans="1:21" ht="15" customHeight="1">
      <c r="A45" s="190" t="s">
        <v>91</v>
      </c>
      <c r="T45" s="73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1"/>
      <c r="H46" s="250" t="s">
        <v>25</v>
      </c>
      <c r="I46" s="589" t="s">
        <v>104</v>
      </c>
      <c r="J46" s="591"/>
      <c r="K46" s="589" t="s">
        <v>27</v>
      </c>
      <c r="L46" s="590"/>
      <c r="M46" s="590"/>
      <c r="N46" s="591"/>
      <c r="O46" s="250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250" t="s">
        <v>160</v>
      </c>
      <c r="C47" s="250" t="s">
        <v>78</v>
      </c>
      <c r="D47" s="250" t="s">
        <v>121</v>
      </c>
      <c r="E47" s="250" t="s">
        <v>79</v>
      </c>
      <c r="F47" s="393" t="s">
        <v>80</v>
      </c>
      <c r="G47" s="393" t="s">
        <v>81</v>
      </c>
      <c r="H47" s="250" t="s">
        <v>23</v>
      </c>
      <c r="I47" s="250" t="s">
        <v>103</v>
      </c>
      <c r="J47" s="393" t="s">
        <v>80</v>
      </c>
      <c r="K47" s="250" t="s">
        <v>80</v>
      </c>
      <c r="L47" s="250" t="s">
        <v>81</v>
      </c>
      <c r="M47" s="250" t="s">
        <v>122</v>
      </c>
      <c r="N47" s="250" t="s">
        <v>103</v>
      </c>
      <c r="O47" s="250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60</v>
      </c>
      <c r="B48" s="673">
        <v>2190</v>
      </c>
      <c r="C48" s="674"/>
      <c r="D48" s="319">
        <f>SUM(B48)</f>
        <v>2190</v>
      </c>
      <c r="E48" s="319">
        <v>1600</v>
      </c>
      <c r="F48" s="380">
        <v>660</v>
      </c>
      <c r="G48" s="380">
        <v>720</v>
      </c>
      <c r="H48" s="319">
        <v>3000</v>
      </c>
      <c r="I48" s="319">
        <v>0</v>
      </c>
      <c r="J48" s="380">
        <v>50</v>
      </c>
      <c r="K48" s="319">
        <v>0</v>
      </c>
      <c r="L48" s="319">
        <v>0</v>
      </c>
      <c r="M48" s="319">
        <v>4540</v>
      </c>
      <c r="N48" s="319">
        <v>1100</v>
      </c>
      <c r="O48" s="319">
        <v>835</v>
      </c>
      <c r="P48" s="403">
        <v>50</v>
      </c>
      <c r="Q48" s="319">
        <f t="shared" ref="Q48:Q65" si="5">SUM(D48:O48)</f>
        <v>14695</v>
      </c>
      <c r="R48" s="837"/>
      <c r="S48" s="837"/>
      <c r="T48" s="837"/>
      <c r="U48" s="837"/>
    </row>
    <row r="49" spans="1:21" ht="15" customHeight="1">
      <c r="A49" s="191">
        <f t="shared" ref="A49:A78" si="6">+A11</f>
        <v>44652</v>
      </c>
      <c r="B49" s="318">
        <v>93.593955269999995</v>
      </c>
      <c r="C49" s="318">
        <v>30.55625174</v>
      </c>
      <c r="D49" s="397">
        <v>124.15020700999999</v>
      </c>
      <c r="E49" s="318">
        <v>55.972918350000008</v>
      </c>
      <c r="F49" s="397">
        <v>17.103000009999999</v>
      </c>
      <c r="G49" s="397">
        <v>6.4615833899999995</v>
      </c>
      <c r="H49" s="318">
        <v>109.40712499999999</v>
      </c>
      <c r="I49" s="318">
        <v>0</v>
      </c>
      <c r="J49" s="397">
        <v>0</v>
      </c>
      <c r="K49" s="318">
        <v>0</v>
      </c>
      <c r="L49" s="318">
        <v>0</v>
      </c>
      <c r="M49" s="318">
        <v>179.92</v>
      </c>
      <c r="N49" s="318">
        <v>42.8</v>
      </c>
      <c r="O49" s="318">
        <v>24.009</v>
      </c>
      <c r="P49" s="402">
        <v>0</v>
      </c>
      <c r="Q49" s="318">
        <f t="shared" si="5"/>
        <v>559.82383375999996</v>
      </c>
      <c r="R49" s="824"/>
      <c r="S49" s="824"/>
      <c r="T49" s="824"/>
      <c r="U49" s="824"/>
    </row>
    <row r="50" spans="1:21" ht="15" customHeight="1">
      <c r="A50" s="191">
        <f t="shared" si="6"/>
        <v>44653</v>
      </c>
      <c r="B50" s="318">
        <v>39.383171770000004</v>
      </c>
      <c r="C50" s="318">
        <v>16.08658337</v>
      </c>
      <c r="D50" s="318">
        <v>55.469755140000004</v>
      </c>
      <c r="E50" s="318">
        <v>42.744206800000001</v>
      </c>
      <c r="F50" s="397">
        <v>8.0894583499999992</v>
      </c>
      <c r="G50" s="397">
        <v>15.290166860000001</v>
      </c>
      <c r="H50" s="318">
        <v>62.74777916666666</v>
      </c>
      <c r="I50" s="318">
        <v>0</v>
      </c>
      <c r="J50" s="397">
        <v>0</v>
      </c>
      <c r="K50" s="318">
        <v>0</v>
      </c>
      <c r="L50" s="318">
        <v>0</v>
      </c>
      <c r="M50" s="318">
        <v>92.72</v>
      </c>
      <c r="N50" s="318">
        <v>22</v>
      </c>
      <c r="O50" s="318">
        <v>26.776499999999999</v>
      </c>
      <c r="P50" s="402">
        <v>0</v>
      </c>
      <c r="Q50" s="318">
        <f t="shared" si="5"/>
        <v>325.83786631666663</v>
      </c>
      <c r="R50" s="824"/>
      <c r="S50" s="824"/>
      <c r="T50" s="824"/>
      <c r="U50" s="824"/>
    </row>
    <row r="51" spans="1:21" ht="15" customHeight="1">
      <c r="A51" s="191">
        <f t="shared" si="6"/>
        <v>44654</v>
      </c>
      <c r="B51" s="318">
        <v>56.081973459999993</v>
      </c>
      <c r="C51" s="397">
        <v>24.020675020000002</v>
      </c>
      <c r="D51" s="318">
        <v>80.102648479999999</v>
      </c>
      <c r="E51" s="397">
        <v>72.320078440000003</v>
      </c>
      <c r="F51" s="397">
        <v>16.277250070000001</v>
      </c>
      <c r="G51" s="397">
        <v>40.370208579999996</v>
      </c>
      <c r="H51" s="318">
        <v>93.980045833333335</v>
      </c>
      <c r="I51" s="318">
        <v>0</v>
      </c>
      <c r="J51" s="397">
        <v>2.87</v>
      </c>
      <c r="K51" s="318">
        <v>0</v>
      </c>
      <c r="L51" s="318">
        <v>0</v>
      </c>
      <c r="M51" s="318">
        <v>179.92</v>
      </c>
      <c r="N51" s="318">
        <v>34.04</v>
      </c>
      <c r="O51" s="318">
        <v>27.895499999999998</v>
      </c>
      <c r="P51" s="402">
        <v>0</v>
      </c>
      <c r="Q51" s="318">
        <f t="shared" si="5"/>
        <v>547.77573140333322</v>
      </c>
      <c r="R51" s="824"/>
      <c r="S51" s="824"/>
      <c r="T51" s="824"/>
      <c r="U51" s="824"/>
    </row>
    <row r="52" spans="1:21" ht="15" customHeight="1">
      <c r="A52" s="191">
        <f t="shared" si="6"/>
        <v>44655</v>
      </c>
      <c r="B52" s="398">
        <v>51.253225149999999</v>
      </c>
      <c r="C52" s="398">
        <v>23.316541690000005</v>
      </c>
      <c r="D52" s="398">
        <v>74.56976684</v>
      </c>
      <c r="E52" s="398">
        <v>60.386500159999997</v>
      </c>
      <c r="F52" s="398">
        <v>18.080833369999997</v>
      </c>
      <c r="G52" s="398">
        <v>54.452750120000005</v>
      </c>
      <c r="H52" s="398">
        <v>114.40119166666665</v>
      </c>
      <c r="I52" s="398">
        <v>0</v>
      </c>
      <c r="J52" s="398">
        <v>2.3199999999999998</v>
      </c>
      <c r="K52" s="398">
        <v>0</v>
      </c>
      <c r="L52" s="398">
        <v>0</v>
      </c>
      <c r="M52" s="398">
        <v>186.68</v>
      </c>
      <c r="N52" s="398">
        <v>32.840000000000003</v>
      </c>
      <c r="O52" s="398">
        <v>29.407499999999999</v>
      </c>
      <c r="P52" s="402">
        <v>0</v>
      </c>
      <c r="Q52" s="318">
        <f t="shared" si="5"/>
        <v>573.13854215666663</v>
      </c>
      <c r="R52" s="824"/>
      <c r="S52" s="824"/>
      <c r="T52" s="824"/>
      <c r="U52" s="824"/>
    </row>
    <row r="53" spans="1:21" ht="15" customHeight="1">
      <c r="A53" s="191">
        <f t="shared" si="6"/>
        <v>44656</v>
      </c>
      <c r="B53" s="398">
        <v>56.218161670000001</v>
      </c>
      <c r="C53" s="398">
        <v>17.805210070000001</v>
      </c>
      <c r="D53" s="398">
        <v>74.023371740000002</v>
      </c>
      <c r="E53" s="398">
        <v>51.05514844999999</v>
      </c>
      <c r="F53" s="398">
        <v>27.058333419999997</v>
      </c>
      <c r="G53" s="398">
        <v>56.73354174</v>
      </c>
      <c r="H53" s="398">
        <v>114.328125</v>
      </c>
      <c r="I53" s="398">
        <v>0</v>
      </c>
      <c r="J53" s="398">
        <v>2.13</v>
      </c>
      <c r="K53" s="398">
        <v>0</v>
      </c>
      <c r="L53" s="398">
        <v>0</v>
      </c>
      <c r="M53" s="398">
        <v>199.88</v>
      </c>
      <c r="N53" s="398">
        <v>25.12</v>
      </c>
      <c r="O53" s="398">
        <v>38.269500000000001</v>
      </c>
      <c r="P53" s="402">
        <v>0</v>
      </c>
      <c r="Q53" s="318">
        <f t="shared" si="5"/>
        <v>588.59802034999996</v>
      </c>
      <c r="R53" s="824"/>
      <c r="S53" s="824"/>
      <c r="T53" s="824"/>
      <c r="U53" s="824"/>
    </row>
    <row r="54" spans="1:21" ht="15" customHeight="1">
      <c r="A54" s="191">
        <f t="shared" si="6"/>
        <v>44657</v>
      </c>
      <c r="B54" s="398">
        <v>51.397335130000002</v>
      </c>
      <c r="C54" s="398">
        <v>20.261575000000001</v>
      </c>
      <c r="D54" s="398">
        <v>71.65891013000001</v>
      </c>
      <c r="E54" s="398">
        <v>55.615051819999998</v>
      </c>
      <c r="F54" s="398">
        <v>13.495500059999999</v>
      </c>
      <c r="G54" s="398">
        <v>47.456375030000004</v>
      </c>
      <c r="H54" s="398">
        <v>97.237037499999985</v>
      </c>
      <c r="I54" s="398">
        <v>0</v>
      </c>
      <c r="J54" s="398">
        <v>0</v>
      </c>
      <c r="K54" s="398">
        <v>0</v>
      </c>
      <c r="L54" s="398">
        <v>0</v>
      </c>
      <c r="M54" s="398">
        <v>179.32</v>
      </c>
      <c r="N54" s="398">
        <v>24.36</v>
      </c>
      <c r="O54" s="398">
        <v>36.724499999999999</v>
      </c>
      <c r="P54" s="402">
        <v>0</v>
      </c>
      <c r="Q54" s="318">
        <f t="shared" si="5"/>
        <v>525.86737454000001</v>
      </c>
      <c r="R54" s="824"/>
      <c r="S54" s="824"/>
      <c r="T54" s="824"/>
      <c r="U54" s="824"/>
    </row>
    <row r="55" spans="1:21" ht="15" customHeight="1">
      <c r="A55" s="191">
        <f t="shared" si="6"/>
        <v>44658</v>
      </c>
      <c r="B55" s="398">
        <v>76.056031749999988</v>
      </c>
      <c r="C55" s="398">
        <v>18.186665000000001</v>
      </c>
      <c r="D55" s="398">
        <v>94.242696750000007</v>
      </c>
      <c r="E55" s="398">
        <v>42.306335009999998</v>
      </c>
      <c r="F55" s="398">
        <v>35.287095090000001</v>
      </c>
      <c r="G55" s="398">
        <v>50.031408389999996</v>
      </c>
      <c r="H55" s="398">
        <v>107.31519583333333</v>
      </c>
      <c r="I55" s="398">
        <v>0</v>
      </c>
      <c r="J55" s="398">
        <v>0</v>
      </c>
      <c r="K55" s="398">
        <v>0</v>
      </c>
      <c r="L55" s="398">
        <v>0</v>
      </c>
      <c r="M55" s="398">
        <v>180.96</v>
      </c>
      <c r="N55" s="398">
        <v>31.8</v>
      </c>
      <c r="O55" s="398">
        <v>36.872999999999998</v>
      </c>
      <c r="P55" s="402">
        <v>0</v>
      </c>
      <c r="Q55" s="318">
        <f t="shared" si="5"/>
        <v>578.81573107333338</v>
      </c>
      <c r="R55" s="824"/>
      <c r="S55" s="824"/>
      <c r="T55" s="824"/>
      <c r="U55" s="824"/>
    </row>
    <row r="56" spans="1:21" ht="15" customHeight="1">
      <c r="A56" s="191">
        <f t="shared" si="6"/>
        <v>44659</v>
      </c>
      <c r="B56" s="398">
        <v>85.792658410000001</v>
      </c>
      <c r="C56" s="398">
        <v>11.64421503</v>
      </c>
      <c r="D56" s="398">
        <v>97.436873439999999</v>
      </c>
      <c r="E56" s="398">
        <v>35.046658440000002</v>
      </c>
      <c r="F56" s="398">
        <v>24.688716719999995</v>
      </c>
      <c r="G56" s="398">
        <v>48.510508430000009</v>
      </c>
      <c r="H56" s="398">
        <v>97.064712500000013</v>
      </c>
      <c r="I56" s="398">
        <v>0</v>
      </c>
      <c r="J56" s="398">
        <v>0</v>
      </c>
      <c r="K56" s="398">
        <v>0</v>
      </c>
      <c r="L56" s="398">
        <v>0</v>
      </c>
      <c r="M56" s="398">
        <v>172.96</v>
      </c>
      <c r="N56" s="398">
        <v>33.28</v>
      </c>
      <c r="O56" s="398">
        <v>21.260999999999999</v>
      </c>
      <c r="P56" s="402">
        <v>0</v>
      </c>
      <c r="Q56" s="318">
        <f t="shared" si="5"/>
        <v>530.24846952999997</v>
      </c>
      <c r="R56" s="824"/>
      <c r="S56" s="824"/>
      <c r="T56" s="824"/>
      <c r="U56" s="824"/>
    </row>
    <row r="57" spans="1:21" ht="15" customHeight="1">
      <c r="A57" s="191">
        <f t="shared" si="6"/>
        <v>44660</v>
      </c>
      <c r="B57" s="398">
        <v>81.705766629999999</v>
      </c>
      <c r="C57" s="398">
        <v>2.7771666700000002</v>
      </c>
      <c r="D57" s="398">
        <v>84.482933299999999</v>
      </c>
      <c r="E57" s="398">
        <v>39.376835110000002</v>
      </c>
      <c r="F57" s="398">
        <v>32.486783300000006</v>
      </c>
      <c r="G57" s="398">
        <v>53.583545069999992</v>
      </c>
      <c r="H57" s="398">
        <v>114.12657499999999</v>
      </c>
      <c r="I57" s="398">
        <v>0</v>
      </c>
      <c r="J57" s="398">
        <v>0</v>
      </c>
      <c r="K57" s="398">
        <v>0</v>
      </c>
      <c r="L57" s="398">
        <v>0</v>
      </c>
      <c r="M57" s="398">
        <v>212.6</v>
      </c>
      <c r="N57" s="398">
        <v>40.799999999999997</v>
      </c>
      <c r="O57" s="398">
        <v>39.646500000000003</v>
      </c>
      <c r="P57" s="402">
        <v>0</v>
      </c>
      <c r="Q57" s="318">
        <f t="shared" si="5"/>
        <v>617.10317177999991</v>
      </c>
      <c r="R57" s="824"/>
      <c r="S57" s="824"/>
      <c r="T57" s="824"/>
      <c r="U57" s="824"/>
    </row>
    <row r="58" spans="1:21" ht="15" customHeight="1">
      <c r="A58" s="191">
        <f t="shared" si="6"/>
        <v>44661</v>
      </c>
      <c r="B58" s="398">
        <v>46.841950060000002</v>
      </c>
      <c r="C58" s="398">
        <v>24.06194503</v>
      </c>
      <c r="D58" s="398">
        <v>70.903895090000006</v>
      </c>
      <c r="E58" s="398">
        <v>33.787143429999993</v>
      </c>
      <c r="F58" s="398">
        <v>14.71420835</v>
      </c>
      <c r="G58" s="398">
        <v>72.742798440000001</v>
      </c>
      <c r="H58" s="398">
        <v>118.40721666666667</v>
      </c>
      <c r="I58" s="398">
        <v>0</v>
      </c>
      <c r="J58" s="398">
        <v>0</v>
      </c>
      <c r="K58" s="398">
        <v>0</v>
      </c>
      <c r="L58" s="398">
        <v>0</v>
      </c>
      <c r="M58" s="398">
        <v>195.64</v>
      </c>
      <c r="N58" s="398">
        <v>41.24</v>
      </c>
      <c r="O58" s="398">
        <v>42.547499999999999</v>
      </c>
      <c r="P58" s="402">
        <v>0</v>
      </c>
      <c r="Q58" s="318">
        <f t="shared" si="5"/>
        <v>589.98276197666667</v>
      </c>
      <c r="R58" s="824"/>
      <c r="S58" s="824"/>
      <c r="T58" s="824"/>
      <c r="U58" s="824"/>
    </row>
    <row r="59" spans="1:21" ht="15" customHeight="1">
      <c r="A59" s="191">
        <f t="shared" si="6"/>
        <v>44662</v>
      </c>
      <c r="B59" s="399">
        <v>72.826480180000004</v>
      </c>
      <c r="C59" s="399">
        <v>12.91874342</v>
      </c>
      <c r="D59" s="399">
        <v>85.745223600000003</v>
      </c>
      <c r="E59" s="399">
        <v>37.159595039999999</v>
      </c>
      <c r="F59" s="399">
        <v>34.072323329999996</v>
      </c>
      <c r="G59" s="399">
        <v>51.533700020000005</v>
      </c>
      <c r="H59" s="399">
        <v>112.1115291666667</v>
      </c>
      <c r="I59" s="399">
        <v>0</v>
      </c>
      <c r="J59" s="399">
        <v>0</v>
      </c>
      <c r="K59" s="399">
        <v>0</v>
      </c>
      <c r="L59" s="399">
        <v>0</v>
      </c>
      <c r="M59" s="399">
        <v>191.36</v>
      </c>
      <c r="N59" s="399">
        <v>43.28</v>
      </c>
      <c r="O59" s="399">
        <v>43.65</v>
      </c>
      <c r="P59" s="402">
        <v>0</v>
      </c>
      <c r="Q59" s="318">
        <f t="shared" si="5"/>
        <v>598.91237115666672</v>
      </c>
      <c r="R59" s="824"/>
      <c r="S59" s="824"/>
      <c r="T59" s="824"/>
      <c r="U59" s="824"/>
    </row>
    <row r="60" spans="1:21" ht="15" customHeight="1">
      <c r="A60" s="191">
        <f t="shared" si="6"/>
        <v>44663</v>
      </c>
      <c r="B60" s="399">
        <v>93.857961879999991</v>
      </c>
      <c r="C60" s="399">
        <v>15.34941673</v>
      </c>
      <c r="D60" s="399">
        <v>109.20737860999999</v>
      </c>
      <c r="E60" s="399">
        <v>41.788356719999996</v>
      </c>
      <c r="F60" s="399">
        <v>33.536453399999999</v>
      </c>
      <c r="G60" s="399">
        <v>43.059883419999998</v>
      </c>
      <c r="H60" s="399">
        <v>104.74484583333336</v>
      </c>
      <c r="I60" s="399">
        <v>0</v>
      </c>
      <c r="J60" s="399">
        <v>0</v>
      </c>
      <c r="K60" s="399">
        <v>0</v>
      </c>
      <c r="L60" s="399">
        <v>0</v>
      </c>
      <c r="M60" s="399">
        <v>193.4</v>
      </c>
      <c r="N60" s="399">
        <v>40.200000000000003</v>
      </c>
      <c r="O60" s="399">
        <v>42.484499999999997</v>
      </c>
      <c r="P60" s="402">
        <v>0</v>
      </c>
      <c r="Q60" s="318">
        <f t="shared" si="5"/>
        <v>608.42141798333341</v>
      </c>
      <c r="R60" s="824"/>
      <c r="S60" s="824"/>
      <c r="T60" s="824"/>
      <c r="U60" s="824"/>
    </row>
    <row r="61" spans="1:21" ht="15" customHeight="1">
      <c r="A61" s="191">
        <f t="shared" si="6"/>
        <v>44664</v>
      </c>
      <c r="B61" s="399">
        <v>82.150738349999997</v>
      </c>
      <c r="C61" s="399">
        <v>22.079950059999994</v>
      </c>
      <c r="D61" s="399">
        <v>104.23068841</v>
      </c>
      <c r="E61" s="399">
        <v>40.734414959999995</v>
      </c>
      <c r="F61" s="399">
        <v>0</v>
      </c>
      <c r="G61" s="399">
        <v>77.165543369999995</v>
      </c>
      <c r="H61" s="399">
        <v>105.70056250000002</v>
      </c>
      <c r="I61" s="399">
        <v>0</v>
      </c>
      <c r="J61" s="399">
        <v>0</v>
      </c>
      <c r="K61" s="399">
        <v>0</v>
      </c>
      <c r="L61" s="399">
        <v>0</v>
      </c>
      <c r="M61" s="399">
        <v>188.08</v>
      </c>
      <c r="N61" s="399">
        <v>40.92</v>
      </c>
      <c r="O61" s="399">
        <v>40.524000000000001</v>
      </c>
      <c r="P61" s="402">
        <v>0</v>
      </c>
      <c r="Q61" s="318">
        <f t="shared" si="5"/>
        <v>597.35520924000002</v>
      </c>
      <c r="R61" s="824"/>
      <c r="S61" s="824"/>
      <c r="T61" s="824"/>
      <c r="U61" s="824"/>
    </row>
    <row r="62" spans="1:21" ht="15" customHeight="1">
      <c r="A62" s="191">
        <f t="shared" si="6"/>
        <v>44665</v>
      </c>
      <c r="B62" s="399">
        <v>89.83911341000001</v>
      </c>
      <c r="C62" s="399">
        <v>15.977253350000002</v>
      </c>
      <c r="D62" s="399">
        <v>105.81636676000001</v>
      </c>
      <c r="E62" s="399">
        <v>31.726333359999998</v>
      </c>
      <c r="F62" s="399">
        <v>29.567206760000001</v>
      </c>
      <c r="G62" s="399">
        <v>47.869066769999996</v>
      </c>
      <c r="H62" s="399">
        <v>96.756074999999981</v>
      </c>
      <c r="I62" s="399">
        <v>0</v>
      </c>
      <c r="J62" s="399">
        <v>0</v>
      </c>
      <c r="K62" s="399">
        <v>0</v>
      </c>
      <c r="L62" s="399">
        <v>0</v>
      </c>
      <c r="M62" s="399">
        <v>187.96</v>
      </c>
      <c r="N62" s="399">
        <v>45.08</v>
      </c>
      <c r="O62" s="399">
        <v>42.957000000000001</v>
      </c>
      <c r="P62" s="402">
        <v>1.54</v>
      </c>
      <c r="Q62" s="318">
        <f t="shared" si="5"/>
        <v>587.73204865000002</v>
      </c>
      <c r="R62" s="824"/>
      <c r="S62" s="824"/>
      <c r="T62" s="824"/>
      <c r="U62" s="824"/>
    </row>
    <row r="63" spans="1:21" ht="15" customHeight="1">
      <c r="A63" s="191">
        <f t="shared" si="6"/>
        <v>44666</v>
      </c>
      <c r="B63" s="399">
        <v>88.678475229999989</v>
      </c>
      <c r="C63" s="399">
        <v>13.1399867</v>
      </c>
      <c r="D63" s="399">
        <v>101.81846192999998</v>
      </c>
      <c r="E63" s="399">
        <v>32.348375070000003</v>
      </c>
      <c r="F63" s="399">
        <v>20.195113320000001</v>
      </c>
      <c r="G63" s="399">
        <v>49.464463409999986</v>
      </c>
      <c r="H63" s="399">
        <v>87.889708333333346</v>
      </c>
      <c r="I63" s="399">
        <v>0</v>
      </c>
      <c r="J63" s="399">
        <v>0</v>
      </c>
      <c r="K63" s="399">
        <v>0</v>
      </c>
      <c r="L63" s="399">
        <v>0</v>
      </c>
      <c r="M63" s="399">
        <v>159.96</v>
      </c>
      <c r="N63" s="399">
        <v>36.96</v>
      </c>
      <c r="O63" s="399">
        <v>22.3125</v>
      </c>
      <c r="P63" s="402">
        <v>1.5069999999999999</v>
      </c>
      <c r="Q63" s="318">
        <f t="shared" si="5"/>
        <v>510.94862206333329</v>
      </c>
      <c r="R63" s="824"/>
      <c r="S63" s="824"/>
      <c r="T63" s="824"/>
      <c r="U63" s="824"/>
    </row>
    <row r="64" spans="1:21" ht="15" customHeight="1">
      <c r="A64" s="191">
        <f t="shared" si="6"/>
        <v>44667</v>
      </c>
      <c r="B64" s="399">
        <v>60.522466830000006</v>
      </c>
      <c r="C64" s="399">
        <v>12.284956690000001</v>
      </c>
      <c r="D64" s="399">
        <v>72.807423520000015</v>
      </c>
      <c r="E64" s="399">
        <v>18.61369504</v>
      </c>
      <c r="F64" s="399">
        <v>24.705748359999998</v>
      </c>
      <c r="G64" s="399">
        <v>33.408991749999998</v>
      </c>
      <c r="H64" s="399">
        <v>63.922291666666659</v>
      </c>
      <c r="I64" s="399">
        <v>0</v>
      </c>
      <c r="J64" s="399">
        <v>0</v>
      </c>
      <c r="K64" s="399">
        <v>0</v>
      </c>
      <c r="L64" s="399">
        <v>0</v>
      </c>
      <c r="M64" s="399">
        <v>103.68</v>
      </c>
      <c r="N64" s="399">
        <v>28.72</v>
      </c>
      <c r="O64" s="399">
        <v>36.544499999999999</v>
      </c>
      <c r="P64" s="402">
        <v>2.673</v>
      </c>
      <c r="Q64" s="318">
        <f t="shared" si="5"/>
        <v>382.40265033666662</v>
      </c>
      <c r="R64" s="824"/>
      <c r="S64" s="824"/>
      <c r="T64" s="824"/>
      <c r="U64" s="824"/>
    </row>
    <row r="65" spans="1:21" ht="15" customHeight="1">
      <c r="A65" s="191">
        <f t="shared" si="6"/>
        <v>44668</v>
      </c>
      <c r="B65" s="399">
        <v>82.955486859999993</v>
      </c>
      <c r="C65" s="399">
        <v>17.24696338</v>
      </c>
      <c r="D65" s="399">
        <v>100.20245023999999</v>
      </c>
      <c r="E65" s="399">
        <v>37.665090040000003</v>
      </c>
      <c r="F65" s="399">
        <v>34.635336689999995</v>
      </c>
      <c r="G65" s="399">
        <v>44.628638460000005</v>
      </c>
      <c r="H65" s="399">
        <v>100.75632083333333</v>
      </c>
      <c r="I65" s="399">
        <v>0</v>
      </c>
      <c r="J65" s="399">
        <v>0</v>
      </c>
      <c r="K65" s="399">
        <v>0</v>
      </c>
      <c r="L65" s="399">
        <v>0</v>
      </c>
      <c r="M65" s="399">
        <v>195.8</v>
      </c>
      <c r="N65" s="399">
        <v>41.52</v>
      </c>
      <c r="O65" s="399">
        <v>42.648000000000003</v>
      </c>
      <c r="P65" s="402">
        <v>4.1580000000000004</v>
      </c>
      <c r="Q65" s="318">
        <f t="shared" si="5"/>
        <v>597.85583626333334</v>
      </c>
      <c r="R65" s="824"/>
      <c r="S65" s="824"/>
      <c r="T65" s="824"/>
      <c r="U65" s="824"/>
    </row>
    <row r="66" spans="1:21" ht="15" customHeight="1">
      <c r="A66" s="191">
        <f t="shared" si="6"/>
        <v>44669</v>
      </c>
      <c r="B66" s="407">
        <v>75.237661850000009</v>
      </c>
      <c r="C66" s="407">
        <v>16.52291838</v>
      </c>
      <c r="D66" s="407">
        <v>91.760580230000002</v>
      </c>
      <c r="E66" s="407">
        <v>39.172516730000005</v>
      </c>
      <c r="F66" s="407">
        <v>18.885591690000002</v>
      </c>
      <c r="G66" s="407">
        <v>47.286190120000001</v>
      </c>
      <c r="H66" s="407">
        <v>86.607691666666668</v>
      </c>
      <c r="I66" s="407">
        <v>0</v>
      </c>
      <c r="J66" s="407">
        <v>0</v>
      </c>
      <c r="K66" s="407">
        <v>0</v>
      </c>
      <c r="L66" s="407">
        <v>0</v>
      </c>
      <c r="M66" s="407">
        <v>172.68</v>
      </c>
      <c r="N66" s="407">
        <v>35.72</v>
      </c>
      <c r="O66" s="407">
        <v>42.110999999999997</v>
      </c>
      <c r="P66" s="407">
        <v>3.476</v>
      </c>
      <c r="Q66" s="318">
        <v>534.22357043666671</v>
      </c>
      <c r="R66" s="824"/>
      <c r="S66" s="824"/>
      <c r="T66" s="824"/>
      <c r="U66" s="824"/>
    </row>
    <row r="67" spans="1:21" ht="15" customHeight="1">
      <c r="A67" s="191">
        <f t="shared" si="6"/>
        <v>44670</v>
      </c>
      <c r="B67" s="407">
        <v>51.52296836</v>
      </c>
      <c r="C67" s="407">
        <v>14.17712506</v>
      </c>
      <c r="D67" s="407">
        <v>65.700093420000002</v>
      </c>
      <c r="E67" s="407">
        <v>31.580625019999999</v>
      </c>
      <c r="F67" s="407">
        <v>20.73915998</v>
      </c>
      <c r="G67" s="407">
        <v>30.794045009999998</v>
      </c>
      <c r="H67" s="407">
        <v>39.533499999999997</v>
      </c>
      <c r="I67" s="407">
        <v>0</v>
      </c>
      <c r="J67" s="407">
        <v>0</v>
      </c>
      <c r="K67" s="407">
        <v>0</v>
      </c>
      <c r="L67" s="407">
        <v>0</v>
      </c>
      <c r="M67" s="407">
        <v>88.16</v>
      </c>
      <c r="N67" s="407">
        <v>15.44</v>
      </c>
      <c r="O67" s="407">
        <v>32.710500000000003</v>
      </c>
      <c r="P67" s="407">
        <v>3.6850000000000001</v>
      </c>
      <c r="Q67" s="318">
        <v>324.65792343000004</v>
      </c>
      <c r="R67" s="824"/>
      <c r="S67" s="824"/>
      <c r="T67" s="824"/>
      <c r="U67" s="824"/>
    </row>
    <row r="68" spans="1:21" ht="15" customHeight="1">
      <c r="A68" s="191">
        <f t="shared" si="6"/>
        <v>44671</v>
      </c>
      <c r="B68" s="407">
        <v>84.915383539999993</v>
      </c>
      <c r="C68" s="407">
        <v>15.541748350000001</v>
      </c>
      <c r="D68" s="407">
        <v>100.45713188999999</v>
      </c>
      <c r="E68" s="407">
        <v>13.84041506</v>
      </c>
      <c r="F68" s="407">
        <v>35.769035090000003</v>
      </c>
      <c r="G68" s="407">
        <v>45.308381690000004</v>
      </c>
      <c r="H68" s="407">
        <v>101.65188750000002</v>
      </c>
      <c r="I68" s="407">
        <v>0</v>
      </c>
      <c r="J68" s="407">
        <v>0</v>
      </c>
      <c r="K68" s="407">
        <v>0</v>
      </c>
      <c r="L68" s="407">
        <v>0</v>
      </c>
      <c r="M68" s="407">
        <v>183.24</v>
      </c>
      <c r="N68" s="407">
        <v>37.4</v>
      </c>
      <c r="O68" s="407">
        <v>34.371000000000002</v>
      </c>
      <c r="P68" s="407">
        <v>4.51</v>
      </c>
      <c r="Q68" s="318">
        <v>552.03785123</v>
      </c>
      <c r="R68" s="824"/>
      <c r="S68" s="824"/>
      <c r="T68" s="824"/>
      <c r="U68" s="824"/>
    </row>
    <row r="69" spans="1:21" ht="15" customHeight="1">
      <c r="A69" s="191">
        <f t="shared" si="6"/>
        <v>44672</v>
      </c>
      <c r="B69" s="407">
        <v>52.746526840000008</v>
      </c>
      <c r="C69" s="407">
        <v>1.8074583399999999</v>
      </c>
      <c r="D69" s="407">
        <v>54.553985180000005</v>
      </c>
      <c r="E69" s="407">
        <v>15.418908399999999</v>
      </c>
      <c r="F69" s="407">
        <v>13.133500029999999</v>
      </c>
      <c r="G69" s="407">
        <v>31.20219178</v>
      </c>
      <c r="H69" s="407">
        <v>54.513345833333332</v>
      </c>
      <c r="I69" s="407">
        <v>0</v>
      </c>
      <c r="J69" s="407">
        <v>0</v>
      </c>
      <c r="K69" s="407">
        <v>0</v>
      </c>
      <c r="L69" s="407">
        <v>0</v>
      </c>
      <c r="M69" s="407">
        <v>130.08000000000001</v>
      </c>
      <c r="N69" s="407">
        <v>20.72</v>
      </c>
      <c r="O69" s="407">
        <v>27.99</v>
      </c>
      <c r="P69" s="407">
        <v>2.5960000000000001</v>
      </c>
      <c r="Q69" s="318">
        <v>347.61193122333339</v>
      </c>
      <c r="R69" s="824"/>
      <c r="S69" s="824"/>
      <c r="T69" s="824"/>
      <c r="U69" s="824"/>
    </row>
    <row r="70" spans="1:21" ht="15" customHeight="1">
      <c r="A70" s="191">
        <f t="shared" si="6"/>
        <v>44673</v>
      </c>
      <c r="B70" s="407">
        <v>59.230580140000008</v>
      </c>
      <c r="C70" s="407">
        <v>8.4253400500000009</v>
      </c>
      <c r="D70" s="407">
        <v>67.655920190000003</v>
      </c>
      <c r="E70" s="407">
        <v>25.222038390000002</v>
      </c>
      <c r="F70" s="407">
        <v>29.778500059999999</v>
      </c>
      <c r="G70" s="407">
        <v>28.32300841</v>
      </c>
      <c r="H70" s="407">
        <v>74.873591666666655</v>
      </c>
      <c r="I70" s="407">
        <v>0</v>
      </c>
      <c r="J70" s="407">
        <v>0</v>
      </c>
      <c r="K70" s="407">
        <v>0</v>
      </c>
      <c r="L70" s="407">
        <v>0</v>
      </c>
      <c r="M70" s="407">
        <v>113.68</v>
      </c>
      <c r="N70" s="407">
        <v>17.920000000000002</v>
      </c>
      <c r="O70" s="407">
        <v>20.089500000000001</v>
      </c>
      <c r="P70" s="407">
        <v>2.706</v>
      </c>
      <c r="Q70" s="318">
        <v>377.54255871666669</v>
      </c>
      <c r="R70" s="824"/>
      <c r="S70" s="824"/>
      <c r="T70" s="824"/>
      <c r="U70" s="824"/>
    </row>
    <row r="71" spans="1:21" ht="15" customHeight="1">
      <c r="A71" s="191">
        <f t="shared" si="6"/>
        <v>44674</v>
      </c>
      <c r="B71" s="407">
        <v>71.18014183999999</v>
      </c>
      <c r="C71" s="407">
        <v>16.235263419999999</v>
      </c>
      <c r="D71" s="407">
        <v>87.41540526</v>
      </c>
      <c r="E71" s="407">
        <v>36.79071673</v>
      </c>
      <c r="F71" s="407">
        <v>35.917963369999995</v>
      </c>
      <c r="G71" s="407">
        <v>51.59807344</v>
      </c>
      <c r="H71" s="407">
        <v>97.694787500000004</v>
      </c>
      <c r="I71" s="407">
        <v>0</v>
      </c>
      <c r="J71" s="407">
        <v>0</v>
      </c>
      <c r="K71" s="407">
        <v>0</v>
      </c>
      <c r="L71" s="407">
        <v>0</v>
      </c>
      <c r="M71" s="407">
        <v>195.48</v>
      </c>
      <c r="N71" s="407">
        <v>40.159999999999997</v>
      </c>
      <c r="O71" s="407">
        <v>39.358499999999999</v>
      </c>
      <c r="P71" s="407">
        <v>4.5869999999999997</v>
      </c>
      <c r="Q71" s="318">
        <v>584.41544629999999</v>
      </c>
      <c r="R71" s="824"/>
      <c r="S71" s="824"/>
      <c r="T71" s="824"/>
      <c r="U71" s="824"/>
    </row>
    <row r="72" spans="1:21" ht="15" customHeight="1">
      <c r="A72" s="191">
        <f t="shared" si="6"/>
        <v>44675</v>
      </c>
      <c r="B72" s="407">
        <v>78.267640139999997</v>
      </c>
      <c r="C72" s="407">
        <v>17.710426739999999</v>
      </c>
      <c r="D72" s="407">
        <v>95.97806688</v>
      </c>
      <c r="E72" s="407">
        <v>41.664306760000009</v>
      </c>
      <c r="F72" s="407">
        <v>35.797563439999998</v>
      </c>
      <c r="G72" s="407">
        <v>40.325355139999999</v>
      </c>
      <c r="H72" s="407">
        <v>106.82592083333336</v>
      </c>
      <c r="I72" s="407">
        <v>0</v>
      </c>
      <c r="J72" s="407">
        <v>0.88</v>
      </c>
      <c r="K72" s="407">
        <v>0</v>
      </c>
      <c r="L72" s="407">
        <v>0</v>
      </c>
      <c r="M72" s="407">
        <v>196.4</v>
      </c>
      <c r="N72" s="407">
        <v>28.28</v>
      </c>
      <c r="O72" s="407">
        <v>38.536499999999997</v>
      </c>
      <c r="P72" s="407">
        <v>4.444</v>
      </c>
      <c r="Q72" s="318">
        <v>584.68771305333337</v>
      </c>
      <c r="R72" s="824"/>
      <c r="S72" s="824"/>
      <c r="T72" s="824"/>
      <c r="U72" s="824"/>
    </row>
    <row r="73" spans="1:21" ht="15" customHeight="1">
      <c r="A73" s="191">
        <f t="shared" si="6"/>
        <v>44676</v>
      </c>
      <c r="B73" s="408">
        <v>44.745760000000004</v>
      </c>
      <c r="C73" s="408">
        <v>9.412700000000001</v>
      </c>
      <c r="D73" s="408">
        <v>54.158460000000005</v>
      </c>
      <c r="E73" s="408">
        <v>16.196960000000001</v>
      </c>
      <c r="F73" s="408">
        <v>17.099610000000002</v>
      </c>
      <c r="G73" s="408">
        <v>21.708539999999999</v>
      </c>
      <c r="H73" s="408">
        <v>50.836149999999996</v>
      </c>
      <c r="I73" s="408">
        <v>0</v>
      </c>
      <c r="J73" s="408">
        <v>0.42</v>
      </c>
      <c r="K73" s="408">
        <v>0</v>
      </c>
      <c r="L73" s="408">
        <v>0</v>
      </c>
      <c r="M73" s="408">
        <v>60.36</v>
      </c>
      <c r="N73" s="408">
        <v>17.399999999999999</v>
      </c>
      <c r="O73" s="408">
        <v>33.616500000000002</v>
      </c>
      <c r="P73" s="408">
        <v>1.7490000000000001</v>
      </c>
      <c r="Q73" s="408">
        <f t="shared" ref="Q73:Q79" si="7">SUM(D73:O73)</f>
        <v>271.79622000000001</v>
      </c>
      <c r="R73" s="824"/>
      <c r="S73" s="824"/>
      <c r="T73" s="824"/>
      <c r="U73" s="824"/>
    </row>
    <row r="74" spans="1:21" ht="15" customHeight="1">
      <c r="A74" s="191">
        <f t="shared" si="6"/>
        <v>44677</v>
      </c>
      <c r="B74" s="408">
        <v>46.207459999999998</v>
      </c>
      <c r="C74" s="408">
        <v>10.111799999999999</v>
      </c>
      <c r="D74" s="408">
        <v>56.319259999999993</v>
      </c>
      <c r="E74" s="408">
        <v>21.88823</v>
      </c>
      <c r="F74" s="408">
        <v>19.223050000000001</v>
      </c>
      <c r="G74" s="408">
        <v>22.940149999999999</v>
      </c>
      <c r="H74" s="408">
        <v>54.519100000000009</v>
      </c>
      <c r="I74" s="408">
        <v>0</v>
      </c>
      <c r="J74" s="408">
        <v>0.52</v>
      </c>
      <c r="K74" s="408">
        <v>0</v>
      </c>
      <c r="L74" s="408">
        <v>0</v>
      </c>
      <c r="M74" s="408">
        <v>134.08000000000001</v>
      </c>
      <c r="N74" s="408">
        <v>21.36</v>
      </c>
      <c r="O74" s="408">
        <v>29.0655</v>
      </c>
      <c r="P74" s="408">
        <v>3.1019999999999999</v>
      </c>
      <c r="Q74" s="408">
        <f t="shared" si="7"/>
        <v>359.91529000000003</v>
      </c>
      <c r="R74" s="824"/>
      <c r="S74" s="824"/>
      <c r="T74" s="824"/>
      <c r="U74" s="824"/>
    </row>
    <row r="75" spans="1:21" ht="15" customHeight="1">
      <c r="A75" s="191">
        <f t="shared" si="6"/>
        <v>44678</v>
      </c>
      <c r="B75" s="408">
        <v>49.327829999999999</v>
      </c>
      <c r="C75" s="408">
        <v>12.715530000000001</v>
      </c>
      <c r="D75" s="408">
        <v>62.04336</v>
      </c>
      <c r="E75" s="408">
        <v>29.760580000000001</v>
      </c>
      <c r="F75" s="408">
        <v>21.433029999999999</v>
      </c>
      <c r="G75" s="408">
        <v>43.075289999999995</v>
      </c>
      <c r="H75" s="408">
        <v>76.592269999999985</v>
      </c>
      <c r="I75" s="408">
        <v>0</v>
      </c>
      <c r="J75" s="408">
        <v>0.68</v>
      </c>
      <c r="K75" s="408">
        <v>0</v>
      </c>
      <c r="L75" s="408">
        <v>0</v>
      </c>
      <c r="M75" s="408">
        <v>147.44</v>
      </c>
      <c r="N75" s="408">
        <v>33.56</v>
      </c>
      <c r="O75" s="408">
        <v>35.026499999999999</v>
      </c>
      <c r="P75" s="408">
        <v>3.6850000000000001</v>
      </c>
      <c r="Q75" s="408">
        <f t="shared" si="7"/>
        <v>449.61102999999997</v>
      </c>
      <c r="R75" s="824"/>
      <c r="S75" s="824"/>
      <c r="T75" s="824"/>
      <c r="U75" s="824"/>
    </row>
    <row r="76" spans="1:21" ht="15" customHeight="1">
      <c r="A76" s="191">
        <f t="shared" si="6"/>
        <v>44679</v>
      </c>
      <c r="B76" s="408">
        <v>52.494200000000006</v>
      </c>
      <c r="C76" s="408">
        <v>9.7532800000000002</v>
      </c>
      <c r="D76" s="408">
        <v>62.247480000000003</v>
      </c>
      <c r="E76" s="408">
        <v>12.75745</v>
      </c>
      <c r="F76" s="408">
        <v>19.365669999999998</v>
      </c>
      <c r="G76" s="408">
        <v>29.926710000000003</v>
      </c>
      <c r="H76" s="408">
        <v>64.188540000000003</v>
      </c>
      <c r="I76" s="408">
        <v>0</v>
      </c>
      <c r="J76" s="408">
        <v>0.88</v>
      </c>
      <c r="K76" s="408">
        <v>0</v>
      </c>
      <c r="L76" s="408">
        <v>0</v>
      </c>
      <c r="M76" s="408">
        <v>119.28</v>
      </c>
      <c r="N76" s="408">
        <v>23.04</v>
      </c>
      <c r="O76" s="408">
        <v>30.121500000000001</v>
      </c>
      <c r="P76" s="408">
        <v>3.8719999999999999</v>
      </c>
      <c r="Q76" s="408">
        <f t="shared" si="7"/>
        <v>361.80735000000004</v>
      </c>
      <c r="R76" s="824"/>
      <c r="S76" s="824"/>
      <c r="T76" s="824"/>
      <c r="U76" s="824"/>
    </row>
    <row r="77" spans="1:21" ht="15" customHeight="1">
      <c r="A77" s="191">
        <f t="shared" si="6"/>
        <v>44680</v>
      </c>
      <c r="B77" s="408">
        <v>55.748750000000001</v>
      </c>
      <c r="C77" s="408">
        <v>13.012370000000001</v>
      </c>
      <c r="D77" s="408">
        <v>68.761119999999991</v>
      </c>
      <c r="E77" s="408">
        <v>30.29522</v>
      </c>
      <c r="F77" s="408">
        <v>27.618239999999997</v>
      </c>
      <c r="G77" s="408">
        <v>28.177919999999997</v>
      </c>
      <c r="H77" s="408">
        <v>65.239320000000006</v>
      </c>
      <c r="I77" s="408">
        <v>0</v>
      </c>
      <c r="J77" s="408">
        <v>0</v>
      </c>
      <c r="K77" s="408">
        <v>0</v>
      </c>
      <c r="L77" s="408">
        <v>0</v>
      </c>
      <c r="M77" s="408">
        <v>96.76</v>
      </c>
      <c r="N77" s="408">
        <v>22.4</v>
      </c>
      <c r="O77" s="408">
        <v>41.8155</v>
      </c>
      <c r="P77" s="408">
        <v>2.1120000000000001</v>
      </c>
      <c r="Q77" s="408">
        <f t="shared" si="7"/>
        <v>381.06731999999994</v>
      </c>
      <c r="R77" s="824"/>
      <c r="S77" s="824"/>
      <c r="T77" s="824"/>
      <c r="U77" s="824"/>
    </row>
    <row r="78" spans="1:21" ht="15" customHeight="1">
      <c r="A78" s="191">
        <f t="shared" si="6"/>
        <v>44681</v>
      </c>
      <c r="B78" s="408">
        <v>63.867660000000001</v>
      </c>
      <c r="C78" s="408">
        <v>12.506959999999999</v>
      </c>
      <c r="D78" s="408">
        <v>76.374619999999993</v>
      </c>
      <c r="E78" s="408">
        <v>31.520879999999998</v>
      </c>
      <c r="F78" s="408">
        <v>20.756250000000001</v>
      </c>
      <c r="G78" s="408">
        <v>47.37379</v>
      </c>
      <c r="H78" s="408">
        <v>94.474829999999997</v>
      </c>
      <c r="I78" s="408">
        <v>0</v>
      </c>
      <c r="J78" s="408">
        <v>0</v>
      </c>
      <c r="K78" s="408">
        <v>0</v>
      </c>
      <c r="L78" s="408">
        <v>0</v>
      </c>
      <c r="M78" s="408">
        <v>109.68</v>
      </c>
      <c r="N78" s="408">
        <v>32.04</v>
      </c>
      <c r="O78" s="408">
        <v>42.48</v>
      </c>
      <c r="P78" s="408">
        <v>2.4969999999999999</v>
      </c>
      <c r="Q78" s="408">
        <f t="shared" si="7"/>
        <v>454.70037000000002</v>
      </c>
      <c r="R78" s="824"/>
      <c r="S78" s="824"/>
      <c r="T78" s="824"/>
      <c r="U78" s="824"/>
    </row>
    <row r="79" spans="1:21" ht="15" customHeight="1">
      <c r="A79" s="191"/>
      <c r="B79" s="410"/>
      <c r="C79" s="410"/>
      <c r="D79" s="410"/>
      <c r="E79" s="410"/>
      <c r="F79" s="410"/>
      <c r="G79" s="410"/>
      <c r="H79" s="410"/>
      <c r="I79" s="410"/>
      <c r="J79" s="410"/>
      <c r="K79" s="410"/>
      <c r="L79" s="410"/>
      <c r="M79" s="410"/>
      <c r="N79" s="410"/>
      <c r="O79" s="410"/>
      <c r="P79" s="410"/>
      <c r="Q79" s="410">
        <f t="shared" si="7"/>
        <v>0</v>
      </c>
      <c r="R79" s="824"/>
      <c r="S79" s="824"/>
      <c r="T79" s="824"/>
      <c r="U79" s="824"/>
    </row>
    <row r="80" spans="1:21" ht="15" customHeight="1">
      <c r="A80" s="181" t="s">
        <v>69</v>
      </c>
      <c r="B80" s="320">
        <f t="shared" ref="B80:O80" si="8">SUM(B49:B79)</f>
        <v>1994.64751475</v>
      </c>
      <c r="C80" s="320">
        <f>SUM(C49:C79)</f>
        <v>455.64701929000006</v>
      </c>
      <c r="D80" s="320">
        <f>SUM(D49:D79)</f>
        <v>2450.2945340400006</v>
      </c>
      <c r="E80" s="320">
        <f t="shared" si="8"/>
        <v>1074.75558333</v>
      </c>
      <c r="F80" s="381">
        <f>SUM(F49:F79)</f>
        <v>699.51052426000012</v>
      </c>
      <c r="G80" s="381">
        <f>SUM(G49:G79)</f>
        <v>1260.8028188400003</v>
      </c>
      <c r="H80" s="320">
        <f t="shared" si="8"/>
        <v>2668.4472725000005</v>
      </c>
      <c r="I80" s="320">
        <f t="shared" si="8"/>
        <v>0</v>
      </c>
      <c r="J80" s="381">
        <f>SUM(J49:J79)</f>
        <v>10.7</v>
      </c>
      <c r="K80" s="320">
        <f t="shared" si="8"/>
        <v>0</v>
      </c>
      <c r="L80" s="320">
        <f t="shared" si="8"/>
        <v>0</v>
      </c>
      <c r="M80" s="320">
        <f t="shared" si="8"/>
        <v>4748.16</v>
      </c>
      <c r="N80" s="320">
        <f t="shared" si="8"/>
        <v>950.4</v>
      </c>
      <c r="O80" s="320">
        <f t="shared" si="8"/>
        <v>1041.8235</v>
      </c>
      <c r="P80" s="404">
        <f>SUM(P49:P79)</f>
        <v>52.899000000000001</v>
      </c>
      <c r="Q80" s="320">
        <f>SUM(Q49:Q79)</f>
        <v>14904.89423297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260.29453404000014</v>
      </c>
      <c r="C81" s="827"/>
      <c r="D81" s="321">
        <f>+D80-D48</f>
        <v>260.2945340400006</v>
      </c>
      <c r="E81" s="321">
        <f t="shared" ref="E81:O81" si="9">+E80-E48</f>
        <v>-525.24441666999996</v>
      </c>
      <c r="F81" s="383">
        <f>+F80-F48</f>
        <v>39.510524260000125</v>
      </c>
      <c r="G81" s="383">
        <f>+G80-G48</f>
        <v>540.80281884000033</v>
      </c>
      <c r="H81" s="321">
        <f t="shared" si="9"/>
        <v>-331.55272749999949</v>
      </c>
      <c r="I81" s="321">
        <f t="shared" si="9"/>
        <v>0</v>
      </c>
      <c r="J81" s="383">
        <f>+J80-J48</f>
        <v>-39.299999999999997</v>
      </c>
      <c r="K81" s="321">
        <f t="shared" si="9"/>
        <v>0</v>
      </c>
      <c r="L81" s="321">
        <f t="shared" si="9"/>
        <v>0</v>
      </c>
      <c r="M81" s="321">
        <f t="shared" si="9"/>
        <v>208.15999999999985</v>
      </c>
      <c r="N81" s="321">
        <f t="shared" si="9"/>
        <v>-149.60000000000002</v>
      </c>
      <c r="O81" s="321">
        <f t="shared" si="9"/>
        <v>206.82349999999997</v>
      </c>
      <c r="P81" s="405">
        <f>+P80-P48</f>
        <v>2.8990000000000009</v>
      </c>
      <c r="Q81" s="321">
        <f>+Q80-Q48</f>
        <v>209.8942329700003</v>
      </c>
      <c r="R81" s="828"/>
      <c r="S81" s="828"/>
      <c r="T81" s="828"/>
      <c r="U81" s="828"/>
    </row>
    <row r="82" spans="1:21" ht="15" customHeight="1">
      <c r="M82" s="7"/>
      <c r="N82" s="7"/>
      <c r="O82" s="73"/>
      <c r="P82" s="342"/>
    </row>
    <row r="83" spans="1:21" ht="15" customHeight="1">
      <c r="B83" s="73"/>
      <c r="C83" s="73"/>
      <c r="D83" s="73"/>
      <c r="E83" s="73"/>
      <c r="F83" s="342"/>
      <c r="G83" s="342"/>
      <c r="H83" s="73"/>
      <c r="I83" s="73"/>
      <c r="J83" s="342"/>
      <c r="K83" s="73"/>
      <c r="L83" s="73"/>
      <c r="M83" s="73"/>
      <c r="N83" s="73"/>
      <c r="O83" s="73"/>
      <c r="P83" s="342"/>
      <c r="T83" s="73"/>
    </row>
    <row r="84" spans="1:21">
      <c r="B84" s="7"/>
      <c r="C84" s="7"/>
      <c r="D84" s="7"/>
      <c r="E84" s="7"/>
      <c r="F84" s="329"/>
      <c r="G84" s="329"/>
      <c r="H84" s="7"/>
      <c r="I84" s="7"/>
      <c r="J84" s="329"/>
      <c r="K84" s="7"/>
      <c r="L84" s="7"/>
      <c r="M84" s="7"/>
      <c r="N84" s="7"/>
      <c r="O84" s="7"/>
      <c r="P84" s="329"/>
      <c r="R84" s="7"/>
    </row>
    <row r="85" spans="1:21">
      <c r="B85" s="7"/>
      <c r="C85" s="7"/>
      <c r="D85" s="7"/>
      <c r="E85" s="7"/>
      <c r="F85" s="329"/>
      <c r="G85" s="329"/>
      <c r="H85" s="7"/>
      <c r="M85" s="7"/>
      <c r="N85" s="7"/>
      <c r="O85" s="7"/>
      <c r="P85" s="329"/>
      <c r="R85" s="7"/>
    </row>
    <row r="86" spans="1:21">
      <c r="B86" s="7"/>
      <c r="C86" s="7"/>
      <c r="D86" s="7"/>
      <c r="E86" s="7"/>
      <c r="F86" s="329"/>
      <c r="G86" s="329"/>
      <c r="H86" s="7"/>
      <c r="M86" s="7"/>
      <c r="N86" s="7"/>
      <c r="O86" s="7"/>
      <c r="P86" s="329"/>
      <c r="R86" s="7"/>
    </row>
    <row r="87" spans="1:21">
      <c r="B87" s="7"/>
      <c r="C87" s="7"/>
      <c r="D87" s="7"/>
      <c r="E87" s="7"/>
      <c r="F87" s="329"/>
      <c r="G87" s="329"/>
      <c r="H87" s="7"/>
      <c r="M87" s="7"/>
      <c r="N87" s="7"/>
      <c r="O87" s="7"/>
      <c r="P87" s="329"/>
      <c r="R87" s="7"/>
    </row>
    <row r="88" spans="1:21">
      <c r="B88" s="7"/>
      <c r="C88" s="7"/>
      <c r="D88" s="7"/>
      <c r="E88" s="7"/>
      <c r="F88" s="329"/>
      <c r="G88" s="329"/>
      <c r="H88" s="7"/>
      <c r="M88" s="7"/>
      <c r="N88" s="7"/>
      <c r="O88" s="7"/>
      <c r="P88" s="329"/>
      <c r="R88" s="7"/>
    </row>
    <row r="89" spans="1:21">
      <c r="B89" s="7"/>
      <c r="C89" s="7"/>
      <c r="D89" s="7"/>
      <c r="E89" s="7"/>
      <c r="F89" s="329"/>
      <c r="G89" s="329"/>
      <c r="H89" s="7"/>
      <c r="M89" s="7"/>
      <c r="N89" s="7"/>
      <c r="O89" s="7"/>
      <c r="P89" s="329"/>
      <c r="R89" s="7"/>
    </row>
  </sheetData>
  <mergeCells count="100">
    <mergeCell ref="R77:U77"/>
    <mergeCell ref="R78:U78"/>
    <mergeCell ref="R79:U79"/>
    <mergeCell ref="R80:U80"/>
    <mergeCell ref="B81:C81"/>
    <mergeCell ref="R81:U81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52:U52"/>
    <mergeCell ref="R41:U41"/>
    <mergeCell ref="R42:U42"/>
    <mergeCell ref="R43:U43"/>
    <mergeCell ref="A46:A47"/>
    <mergeCell ref="K46:N46"/>
    <mergeCell ref="Q46:Q47"/>
    <mergeCell ref="R46:U47"/>
    <mergeCell ref="B48:C48"/>
    <mergeCell ref="R48:U48"/>
    <mergeCell ref="R49:U49"/>
    <mergeCell ref="R50:U50"/>
    <mergeCell ref="R51:U51"/>
    <mergeCell ref="R25:U25"/>
    <mergeCell ref="R26:U26"/>
    <mergeCell ref="R27:U27"/>
    <mergeCell ref="R40:U40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R39:U39"/>
    <mergeCell ref="R20:U20"/>
    <mergeCell ref="R21:U21"/>
    <mergeCell ref="R22:U22"/>
    <mergeCell ref="R23:U23"/>
    <mergeCell ref="R24:U24"/>
    <mergeCell ref="A8:A9"/>
    <mergeCell ref="K8:N8"/>
    <mergeCell ref="Q8:Q9"/>
    <mergeCell ref="R8:U9"/>
    <mergeCell ref="R10:U10"/>
    <mergeCell ref="T3:U3"/>
    <mergeCell ref="R4:S4"/>
    <mergeCell ref="T4:U4"/>
    <mergeCell ref="A5:C5"/>
    <mergeCell ref="D5:H5"/>
    <mergeCell ref="I5:L5"/>
    <mergeCell ref="M5:R5"/>
    <mergeCell ref="S5:U5"/>
    <mergeCell ref="A1:B4"/>
    <mergeCell ref="C1:Q2"/>
    <mergeCell ref="R1:S1"/>
    <mergeCell ref="T1:U1"/>
    <mergeCell ref="R2:S2"/>
    <mergeCell ref="T2:U2"/>
    <mergeCell ref="C3:H4"/>
    <mergeCell ref="I3:K4"/>
    <mergeCell ref="L3:Q4"/>
    <mergeCell ref="R3:S3"/>
    <mergeCell ref="B8:G8"/>
    <mergeCell ref="B46:G46"/>
    <mergeCell ref="I8:J8"/>
    <mergeCell ref="I46:J46"/>
    <mergeCell ref="R16:U16"/>
    <mergeCell ref="R11:U11"/>
    <mergeCell ref="R12:U12"/>
    <mergeCell ref="R13:U13"/>
    <mergeCell ref="R14:U14"/>
    <mergeCell ref="R15:U15"/>
    <mergeCell ref="R28:U28"/>
    <mergeCell ref="R17:U17"/>
    <mergeCell ref="R18:U18"/>
    <mergeCell ref="R19:U19"/>
  </mergeCells>
  <conditionalFormatting sqref="R11:R41">
    <cfRule type="cellIs" dxfId="8369" priority="1280" operator="greaterThan">
      <formula>$R$10</formula>
    </cfRule>
  </conditionalFormatting>
  <conditionalFormatting sqref="Q11:Q34">
    <cfRule type="cellIs" dxfId="8368" priority="1279" operator="greaterThan">
      <formula>$Q$10</formula>
    </cfRule>
  </conditionalFormatting>
  <conditionalFormatting sqref="H11">
    <cfRule type="cellIs" dxfId="8367" priority="816" operator="greaterThan">
      <formula>$H$10</formula>
    </cfRule>
  </conditionalFormatting>
  <conditionalFormatting sqref="H11">
    <cfRule type="cellIs" dxfId="8366" priority="815" operator="greaterThan">
      <formula>$H$10</formula>
    </cfRule>
  </conditionalFormatting>
  <conditionalFormatting sqref="M11">
    <cfRule type="cellIs" dxfId="8365" priority="814" operator="greaterThan">
      <formula>$M$10</formula>
    </cfRule>
  </conditionalFormatting>
  <conditionalFormatting sqref="L11">
    <cfRule type="cellIs" dxfId="8364" priority="813" operator="greaterThan">
      <formula>$L$10</formula>
    </cfRule>
  </conditionalFormatting>
  <conditionalFormatting sqref="M11">
    <cfRule type="cellIs" dxfId="8363" priority="812" operator="greaterThan">
      <formula>$M$10</formula>
    </cfRule>
  </conditionalFormatting>
  <conditionalFormatting sqref="L11">
    <cfRule type="cellIs" dxfId="8362" priority="811" operator="greaterThan">
      <formula>$L$10</formula>
    </cfRule>
  </conditionalFormatting>
  <conditionalFormatting sqref="K11">
    <cfRule type="cellIs" dxfId="8361" priority="810" operator="greaterThan">
      <formula>$K$10</formula>
    </cfRule>
  </conditionalFormatting>
  <conditionalFormatting sqref="B11:D11">
    <cfRule type="cellIs" dxfId="8360" priority="809" operator="greaterThan">
      <formula>#REF!</formula>
    </cfRule>
  </conditionalFormatting>
  <conditionalFormatting sqref="E11:G11">
    <cfRule type="cellIs" dxfId="8359" priority="808" operator="greaterThan">
      <formula>$E$10</formula>
    </cfRule>
  </conditionalFormatting>
  <conditionalFormatting sqref="B11:D11">
    <cfRule type="cellIs" dxfId="8358" priority="807" operator="greaterThan">
      <formula>#REF!</formula>
    </cfRule>
  </conditionalFormatting>
  <conditionalFormatting sqref="E11:G11">
    <cfRule type="cellIs" dxfId="8357" priority="806" operator="greaterThan">
      <formula>$E$10</formula>
    </cfRule>
  </conditionalFormatting>
  <conditionalFormatting sqref="I11:J11">
    <cfRule type="cellIs" dxfId="8356" priority="805" operator="greaterThan">
      <formula>$I$10</formula>
    </cfRule>
  </conditionalFormatting>
  <conditionalFormatting sqref="O11">
    <cfRule type="cellIs" dxfId="8355" priority="804" operator="greaterThan">
      <formula>$O$10</formula>
    </cfRule>
  </conditionalFormatting>
  <conditionalFormatting sqref="O11">
    <cfRule type="cellIs" dxfId="8354" priority="803" operator="greaterThan">
      <formula>$O$10</formula>
    </cfRule>
  </conditionalFormatting>
  <conditionalFormatting sqref="H12">
    <cfRule type="cellIs" dxfId="8353" priority="802" operator="greaterThan">
      <formula>$H$10</formula>
    </cfRule>
  </conditionalFormatting>
  <conditionalFormatting sqref="H12">
    <cfRule type="cellIs" dxfId="8352" priority="801" operator="greaterThan">
      <formula>$H$10</formula>
    </cfRule>
  </conditionalFormatting>
  <conditionalFormatting sqref="M12">
    <cfRule type="cellIs" dxfId="8351" priority="800" operator="greaterThan">
      <formula>$M$10</formula>
    </cfRule>
  </conditionalFormatting>
  <conditionalFormatting sqref="L12">
    <cfRule type="cellIs" dxfId="8350" priority="799" operator="greaterThan">
      <formula>$L$10</formula>
    </cfRule>
  </conditionalFormatting>
  <conditionalFormatting sqref="M12">
    <cfRule type="cellIs" dxfId="8349" priority="798" operator="greaterThan">
      <formula>$M$10</formula>
    </cfRule>
  </conditionalFormatting>
  <conditionalFormatting sqref="L12">
    <cfRule type="cellIs" dxfId="8348" priority="797" operator="greaterThan">
      <formula>$L$10</formula>
    </cfRule>
  </conditionalFormatting>
  <conditionalFormatting sqref="K12">
    <cfRule type="cellIs" dxfId="8347" priority="796" operator="greaterThan">
      <formula>$K$10</formula>
    </cfRule>
  </conditionalFormatting>
  <conditionalFormatting sqref="B12:D12">
    <cfRule type="cellIs" dxfId="8346" priority="795" operator="greaterThan">
      <formula>#REF!</formula>
    </cfRule>
  </conditionalFormatting>
  <conditionalFormatting sqref="B12:D12">
    <cfRule type="cellIs" dxfId="8345" priority="793" operator="greaterThan">
      <formula>#REF!</formula>
    </cfRule>
  </conditionalFormatting>
  <conditionalFormatting sqref="I12:J12">
    <cfRule type="cellIs" dxfId="8344" priority="791" operator="greaterThan">
      <formula>$I$10</formula>
    </cfRule>
  </conditionalFormatting>
  <conditionalFormatting sqref="O12">
    <cfRule type="cellIs" dxfId="8343" priority="790" operator="greaterThan">
      <formula>$O$10</formula>
    </cfRule>
  </conditionalFormatting>
  <conditionalFormatting sqref="O12">
    <cfRule type="cellIs" dxfId="8342" priority="789" operator="greaterThan">
      <formula>$O$10</formula>
    </cfRule>
  </conditionalFormatting>
  <conditionalFormatting sqref="H13">
    <cfRule type="cellIs" dxfId="8341" priority="788" operator="greaterThan">
      <formula>$H$10</formula>
    </cfRule>
  </conditionalFormatting>
  <conditionalFormatting sqref="H13">
    <cfRule type="cellIs" dxfId="8340" priority="787" operator="greaterThan">
      <formula>$H$10</formula>
    </cfRule>
  </conditionalFormatting>
  <conditionalFormatting sqref="M13">
    <cfRule type="cellIs" dxfId="8339" priority="786" operator="greaterThan">
      <formula>$M$10</formula>
    </cfRule>
  </conditionalFormatting>
  <conditionalFormatting sqref="L13">
    <cfRule type="cellIs" dxfId="8338" priority="785" operator="greaterThan">
      <formula>$L$10</formula>
    </cfRule>
  </conditionalFormatting>
  <conditionalFormatting sqref="M13">
    <cfRule type="cellIs" dxfId="8337" priority="784" operator="greaterThan">
      <formula>$M$10</formula>
    </cfRule>
  </conditionalFormatting>
  <conditionalFormatting sqref="L13">
    <cfRule type="cellIs" dxfId="8336" priority="783" operator="greaterThan">
      <formula>$L$10</formula>
    </cfRule>
  </conditionalFormatting>
  <conditionalFormatting sqref="K13">
    <cfRule type="cellIs" dxfId="8335" priority="782" operator="greaterThan">
      <formula>$K$10</formula>
    </cfRule>
  </conditionalFormatting>
  <conditionalFormatting sqref="B13:D13">
    <cfRule type="cellIs" dxfId="8334" priority="781" operator="greaterThan">
      <formula>#REF!</formula>
    </cfRule>
  </conditionalFormatting>
  <conditionalFormatting sqref="E13:G13">
    <cfRule type="cellIs" dxfId="8333" priority="780" operator="greaterThan">
      <formula>$E$10</formula>
    </cfRule>
  </conditionalFormatting>
  <conditionalFormatting sqref="B13:D13">
    <cfRule type="cellIs" dxfId="8332" priority="779" operator="greaterThan">
      <formula>#REF!</formula>
    </cfRule>
  </conditionalFormatting>
  <conditionalFormatting sqref="E13:G13">
    <cfRule type="cellIs" dxfId="8331" priority="778" operator="greaterThan">
      <formula>$E$10</formula>
    </cfRule>
  </conditionalFormatting>
  <conditionalFormatting sqref="I13:J13">
    <cfRule type="cellIs" dxfId="8330" priority="777" operator="greaterThan">
      <formula>$I$10</formula>
    </cfRule>
  </conditionalFormatting>
  <conditionalFormatting sqref="O13">
    <cfRule type="cellIs" dxfId="8329" priority="776" operator="greaterThan">
      <formula>$O$10</formula>
    </cfRule>
  </conditionalFormatting>
  <conditionalFormatting sqref="O13">
    <cfRule type="cellIs" dxfId="8328" priority="775" operator="greaterThan">
      <formula>$O$10</formula>
    </cfRule>
  </conditionalFormatting>
  <conditionalFormatting sqref="N11">
    <cfRule type="cellIs" dxfId="8327" priority="774" operator="greaterThan">
      <formula>$M$10</formula>
    </cfRule>
  </conditionalFormatting>
  <conditionalFormatting sqref="N11">
    <cfRule type="cellIs" dxfId="8326" priority="773" operator="greaterThan">
      <formula>$M$10</formula>
    </cfRule>
  </conditionalFormatting>
  <conditionalFormatting sqref="N12">
    <cfRule type="cellIs" dxfId="8325" priority="772" operator="greaterThan">
      <formula>$M$10</formula>
    </cfRule>
  </conditionalFormatting>
  <conditionalFormatting sqref="N12">
    <cfRule type="cellIs" dxfId="8324" priority="771" operator="greaterThan">
      <formula>$M$10</formula>
    </cfRule>
  </conditionalFormatting>
  <conditionalFormatting sqref="N13">
    <cfRule type="cellIs" dxfId="8323" priority="770" operator="greaterThan">
      <formula>$M$10</formula>
    </cfRule>
  </conditionalFormatting>
  <conditionalFormatting sqref="N13">
    <cfRule type="cellIs" dxfId="8322" priority="769" operator="greaterThan">
      <formula>$M$10</formula>
    </cfRule>
  </conditionalFormatting>
  <conditionalFormatting sqref="E12">
    <cfRule type="cellIs" dxfId="8321" priority="768" operator="greaterThan">
      <formula>#REF!</formula>
    </cfRule>
  </conditionalFormatting>
  <conditionalFormatting sqref="E12">
    <cfRule type="cellIs" dxfId="8320" priority="767" operator="greaterThan">
      <formula>#REF!</formula>
    </cfRule>
  </conditionalFormatting>
  <conditionalFormatting sqref="F12">
    <cfRule type="cellIs" dxfId="8319" priority="766" operator="greaterThan">
      <formula>#REF!</formula>
    </cfRule>
  </conditionalFormatting>
  <conditionalFormatting sqref="F12">
    <cfRule type="cellIs" dxfId="8318" priority="765" operator="greaterThan">
      <formula>#REF!</formula>
    </cfRule>
  </conditionalFormatting>
  <conditionalFormatting sqref="G12">
    <cfRule type="cellIs" dxfId="8317" priority="764" operator="greaterThan">
      <formula>#REF!</formula>
    </cfRule>
  </conditionalFormatting>
  <conditionalFormatting sqref="G12">
    <cfRule type="cellIs" dxfId="8316" priority="763" operator="greaterThan">
      <formula>#REF!</formula>
    </cfRule>
  </conditionalFormatting>
  <conditionalFormatting sqref="H14">
    <cfRule type="cellIs" dxfId="8315" priority="646" operator="greaterThan">
      <formula>$H$10</formula>
    </cfRule>
  </conditionalFormatting>
  <conditionalFormatting sqref="H14">
    <cfRule type="cellIs" dxfId="8314" priority="645" operator="greaterThan">
      <formula>$H$10</formula>
    </cfRule>
  </conditionalFormatting>
  <conditionalFormatting sqref="M14">
    <cfRule type="cellIs" dxfId="8313" priority="644" operator="greaterThan">
      <formula>$M$10</formula>
    </cfRule>
  </conditionalFormatting>
  <conditionalFormatting sqref="L14">
    <cfRule type="cellIs" dxfId="8312" priority="643" operator="greaterThan">
      <formula>$L$10</formula>
    </cfRule>
  </conditionalFormatting>
  <conditionalFormatting sqref="M14">
    <cfRule type="cellIs" dxfId="8311" priority="642" operator="greaterThan">
      <formula>$M$10</formula>
    </cfRule>
  </conditionalFormatting>
  <conditionalFormatting sqref="L14">
    <cfRule type="cellIs" dxfId="8310" priority="641" operator="greaterThan">
      <formula>$L$10</formula>
    </cfRule>
  </conditionalFormatting>
  <conditionalFormatting sqref="K14">
    <cfRule type="cellIs" dxfId="8309" priority="640" operator="greaterThan">
      <formula>$K$10</formula>
    </cfRule>
  </conditionalFormatting>
  <conditionalFormatting sqref="B14:D14">
    <cfRule type="cellIs" dxfId="8308" priority="639" operator="greaterThan">
      <formula>#REF!</formula>
    </cfRule>
  </conditionalFormatting>
  <conditionalFormatting sqref="E14:G14">
    <cfRule type="cellIs" dxfId="8307" priority="638" operator="greaterThan">
      <formula>$E$10</formula>
    </cfRule>
  </conditionalFormatting>
  <conditionalFormatting sqref="B14:D14">
    <cfRule type="cellIs" dxfId="8306" priority="637" operator="greaterThan">
      <formula>#REF!</formula>
    </cfRule>
  </conditionalFormatting>
  <conditionalFormatting sqref="E14:G14">
    <cfRule type="cellIs" dxfId="8305" priority="636" operator="greaterThan">
      <formula>$E$10</formula>
    </cfRule>
  </conditionalFormatting>
  <conditionalFormatting sqref="I14:J14">
    <cfRule type="cellIs" dxfId="8304" priority="635" operator="greaterThan">
      <formula>$I$10</formula>
    </cfRule>
  </conditionalFormatting>
  <conditionalFormatting sqref="O14">
    <cfRule type="cellIs" dxfId="8303" priority="634" operator="greaterThan">
      <formula>$O$10</formula>
    </cfRule>
  </conditionalFormatting>
  <conditionalFormatting sqref="O14">
    <cfRule type="cellIs" dxfId="8302" priority="633" operator="greaterThan">
      <formula>$O$10</formula>
    </cfRule>
  </conditionalFormatting>
  <conditionalFormatting sqref="H15">
    <cfRule type="cellIs" dxfId="8301" priority="632" operator="greaterThan">
      <formula>$H$10</formula>
    </cfRule>
  </conditionalFormatting>
  <conditionalFormatting sqref="H15">
    <cfRule type="cellIs" dxfId="8300" priority="631" operator="greaterThan">
      <formula>$H$10</formula>
    </cfRule>
  </conditionalFormatting>
  <conditionalFormatting sqref="M15">
    <cfRule type="cellIs" dxfId="8299" priority="630" operator="greaterThan">
      <formula>$M$10</formula>
    </cfRule>
  </conditionalFormatting>
  <conditionalFormatting sqref="L15">
    <cfRule type="cellIs" dxfId="8298" priority="629" operator="greaterThan">
      <formula>$L$10</formula>
    </cfRule>
  </conditionalFormatting>
  <conditionalFormatting sqref="M15">
    <cfRule type="cellIs" dxfId="8297" priority="628" operator="greaterThan">
      <formula>$M$10</formula>
    </cfRule>
  </conditionalFormatting>
  <conditionalFormatting sqref="L15">
    <cfRule type="cellIs" dxfId="8296" priority="627" operator="greaterThan">
      <formula>$L$10</formula>
    </cfRule>
  </conditionalFormatting>
  <conditionalFormatting sqref="K15">
    <cfRule type="cellIs" dxfId="8295" priority="626" operator="greaterThan">
      <formula>$K$10</formula>
    </cfRule>
  </conditionalFormatting>
  <conditionalFormatting sqref="B15:D15">
    <cfRule type="cellIs" dxfId="8294" priority="625" operator="greaterThan">
      <formula>#REF!</formula>
    </cfRule>
  </conditionalFormatting>
  <conditionalFormatting sqref="E15:G15">
    <cfRule type="cellIs" dxfId="8293" priority="624" operator="greaterThan">
      <formula>$E$10</formula>
    </cfRule>
  </conditionalFormatting>
  <conditionalFormatting sqref="B15:D15">
    <cfRule type="cellIs" dxfId="8292" priority="623" operator="greaterThan">
      <formula>#REF!</formula>
    </cfRule>
  </conditionalFormatting>
  <conditionalFormatting sqref="E15:G15">
    <cfRule type="cellIs" dxfId="8291" priority="622" operator="greaterThan">
      <formula>$E$10</formula>
    </cfRule>
  </conditionalFormatting>
  <conditionalFormatting sqref="I15:J15">
    <cfRule type="cellIs" dxfId="8290" priority="621" operator="greaterThan">
      <formula>$I$10</formula>
    </cfRule>
  </conditionalFormatting>
  <conditionalFormatting sqref="O15">
    <cfRule type="cellIs" dxfId="8289" priority="620" operator="greaterThan">
      <formula>$O$10</formula>
    </cfRule>
  </conditionalFormatting>
  <conditionalFormatting sqref="O15">
    <cfRule type="cellIs" dxfId="8288" priority="619" operator="greaterThan">
      <formula>$O$10</formula>
    </cfRule>
  </conditionalFormatting>
  <conditionalFormatting sqref="H16">
    <cfRule type="cellIs" dxfId="8287" priority="618" operator="greaterThan">
      <formula>$H$10</formula>
    </cfRule>
  </conditionalFormatting>
  <conditionalFormatting sqref="H16">
    <cfRule type="cellIs" dxfId="8286" priority="617" operator="greaterThan">
      <formula>$H$10</formula>
    </cfRule>
  </conditionalFormatting>
  <conditionalFormatting sqref="M16">
    <cfRule type="cellIs" dxfId="8285" priority="616" operator="greaterThan">
      <formula>$M$10</formula>
    </cfRule>
  </conditionalFormatting>
  <conditionalFormatting sqref="L16">
    <cfRule type="cellIs" dxfId="8284" priority="615" operator="greaterThan">
      <formula>$L$10</formula>
    </cfRule>
  </conditionalFormatting>
  <conditionalFormatting sqref="M16">
    <cfRule type="cellIs" dxfId="8283" priority="614" operator="greaterThan">
      <formula>$M$10</formula>
    </cfRule>
  </conditionalFormatting>
  <conditionalFormatting sqref="L16">
    <cfRule type="cellIs" dxfId="8282" priority="613" operator="greaterThan">
      <formula>$L$10</formula>
    </cfRule>
  </conditionalFormatting>
  <conditionalFormatting sqref="K16">
    <cfRule type="cellIs" dxfId="8281" priority="612" operator="greaterThan">
      <formula>$K$10</formula>
    </cfRule>
  </conditionalFormatting>
  <conditionalFormatting sqref="B16:D16">
    <cfRule type="cellIs" dxfId="8280" priority="611" operator="greaterThan">
      <formula>#REF!</formula>
    </cfRule>
  </conditionalFormatting>
  <conditionalFormatting sqref="E16:G16">
    <cfRule type="cellIs" dxfId="8279" priority="610" operator="greaterThan">
      <formula>$E$10</formula>
    </cfRule>
  </conditionalFormatting>
  <conditionalFormatting sqref="B16:D16">
    <cfRule type="cellIs" dxfId="8278" priority="609" operator="greaterThan">
      <formula>#REF!</formula>
    </cfRule>
  </conditionalFormatting>
  <conditionalFormatting sqref="E16:G16">
    <cfRule type="cellIs" dxfId="8277" priority="608" operator="greaterThan">
      <formula>$E$10</formula>
    </cfRule>
  </conditionalFormatting>
  <conditionalFormatting sqref="I16">
    <cfRule type="cellIs" dxfId="8276" priority="607" operator="greaterThan">
      <formula>$I$10</formula>
    </cfRule>
  </conditionalFormatting>
  <conditionalFormatting sqref="O16">
    <cfRule type="cellIs" dxfId="8275" priority="606" operator="greaterThan">
      <formula>$O$10</formula>
    </cfRule>
  </conditionalFormatting>
  <conditionalFormatting sqref="O16">
    <cfRule type="cellIs" dxfId="8274" priority="605" operator="greaterThan">
      <formula>$O$10</formula>
    </cfRule>
  </conditionalFormatting>
  <conditionalFormatting sqref="H17">
    <cfRule type="cellIs" dxfId="8273" priority="604" operator="greaterThan">
      <formula>$H$10</formula>
    </cfRule>
  </conditionalFormatting>
  <conditionalFormatting sqref="H17">
    <cfRule type="cellIs" dxfId="8272" priority="603" operator="greaterThan">
      <formula>$H$10</formula>
    </cfRule>
  </conditionalFormatting>
  <conditionalFormatting sqref="M17">
    <cfRule type="cellIs" dxfId="8271" priority="602" operator="greaterThan">
      <formula>$M$10</formula>
    </cfRule>
  </conditionalFormatting>
  <conditionalFormatting sqref="L17">
    <cfRule type="cellIs" dxfId="8270" priority="601" operator="greaterThan">
      <formula>$L$10</formula>
    </cfRule>
  </conditionalFormatting>
  <conditionalFormatting sqref="M17">
    <cfRule type="cellIs" dxfId="8269" priority="600" operator="greaterThan">
      <formula>$M$10</formula>
    </cfRule>
  </conditionalFormatting>
  <conditionalFormatting sqref="L17">
    <cfRule type="cellIs" dxfId="8268" priority="599" operator="greaterThan">
      <formula>$L$10</formula>
    </cfRule>
  </conditionalFormatting>
  <conditionalFormatting sqref="K17">
    <cfRule type="cellIs" dxfId="8267" priority="598" operator="greaterThan">
      <formula>$K$10</formula>
    </cfRule>
  </conditionalFormatting>
  <conditionalFormatting sqref="B17:D17">
    <cfRule type="cellIs" dxfId="8266" priority="597" operator="greaterThan">
      <formula>#REF!</formula>
    </cfRule>
  </conditionalFormatting>
  <conditionalFormatting sqref="E17:G17">
    <cfRule type="cellIs" dxfId="8265" priority="596" operator="greaterThan">
      <formula>$E$10</formula>
    </cfRule>
  </conditionalFormatting>
  <conditionalFormatting sqref="B17:D17">
    <cfRule type="cellIs" dxfId="8264" priority="595" operator="greaterThan">
      <formula>#REF!</formula>
    </cfRule>
  </conditionalFormatting>
  <conditionalFormatting sqref="E17:G17">
    <cfRule type="cellIs" dxfId="8263" priority="594" operator="greaterThan">
      <formula>$E$10</formula>
    </cfRule>
  </conditionalFormatting>
  <conditionalFormatting sqref="I17">
    <cfRule type="cellIs" dxfId="8262" priority="593" operator="greaterThan">
      <formula>$I$10</formula>
    </cfRule>
  </conditionalFormatting>
  <conditionalFormatting sqref="O17">
    <cfRule type="cellIs" dxfId="8261" priority="592" operator="greaterThan">
      <formula>$O$10</formula>
    </cfRule>
  </conditionalFormatting>
  <conditionalFormatting sqref="O17">
    <cfRule type="cellIs" dxfId="8260" priority="591" operator="greaterThan">
      <formula>$O$10</formula>
    </cfRule>
  </conditionalFormatting>
  <conditionalFormatting sqref="N14">
    <cfRule type="cellIs" dxfId="8259" priority="590" operator="greaterThan">
      <formula>$M$10</formula>
    </cfRule>
  </conditionalFormatting>
  <conditionalFormatting sqref="N14">
    <cfRule type="cellIs" dxfId="8258" priority="589" operator="greaterThan">
      <formula>$M$10</formula>
    </cfRule>
  </conditionalFormatting>
  <conditionalFormatting sqref="N15">
    <cfRule type="cellIs" dxfId="8257" priority="588" operator="greaterThan">
      <formula>$M$10</formula>
    </cfRule>
  </conditionalFormatting>
  <conditionalFormatting sqref="N15">
    <cfRule type="cellIs" dxfId="8256" priority="587" operator="greaterThan">
      <formula>$M$10</formula>
    </cfRule>
  </conditionalFormatting>
  <conditionalFormatting sqref="N16">
    <cfRule type="cellIs" dxfId="8255" priority="586" operator="greaterThan">
      <formula>$M$10</formula>
    </cfRule>
  </conditionalFormatting>
  <conditionalFormatting sqref="N16">
    <cfRule type="cellIs" dxfId="8254" priority="585" operator="greaterThan">
      <formula>$M$10</formula>
    </cfRule>
  </conditionalFormatting>
  <conditionalFormatting sqref="N17">
    <cfRule type="cellIs" dxfId="8253" priority="584" operator="greaterThan">
      <formula>$M$10</formula>
    </cfRule>
  </conditionalFormatting>
  <conditionalFormatting sqref="N17">
    <cfRule type="cellIs" dxfId="8252" priority="583" operator="greaterThan">
      <formula>$M$10</formula>
    </cfRule>
  </conditionalFormatting>
  <conditionalFormatting sqref="J16">
    <cfRule type="cellIs" dxfId="8251" priority="582" operator="greaterThan">
      <formula>$I$10</formula>
    </cfRule>
  </conditionalFormatting>
  <conditionalFormatting sqref="J17">
    <cfRule type="cellIs" dxfId="8250" priority="581" operator="greaterThan">
      <formula>$I$10</formula>
    </cfRule>
  </conditionalFormatting>
  <conditionalFormatting sqref="H18">
    <cfRule type="cellIs" dxfId="8249" priority="580" operator="greaterThan">
      <formula>$H$10</formula>
    </cfRule>
  </conditionalFormatting>
  <conditionalFormatting sqref="H18">
    <cfRule type="cellIs" dxfId="8248" priority="579" operator="greaterThan">
      <formula>$H$10</formula>
    </cfRule>
  </conditionalFormatting>
  <conditionalFormatting sqref="M18">
    <cfRule type="cellIs" dxfId="8247" priority="578" operator="greaterThan">
      <formula>$M$10</formula>
    </cfRule>
  </conditionalFormatting>
  <conditionalFormatting sqref="L18">
    <cfRule type="cellIs" dxfId="8246" priority="577" operator="greaterThan">
      <formula>$L$10</formula>
    </cfRule>
  </conditionalFormatting>
  <conditionalFormatting sqref="M18">
    <cfRule type="cellIs" dxfId="8245" priority="576" operator="greaterThan">
      <formula>$M$10</formula>
    </cfRule>
  </conditionalFormatting>
  <conditionalFormatting sqref="L18">
    <cfRule type="cellIs" dxfId="8244" priority="575" operator="greaterThan">
      <formula>$L$10</formula>
    </cfRule>
  </conditionalFormatting>
  <conditionalFormatting sqref="K18">
    <cfRule type="cellIs" dxfId="8243" priority="574" operator="greaterThan">
      <formula>$K$10</formula>
    </cfRule>
  </conditionalFormatting>
  <conditionalFormatting sqref="B18:D18">
    <cfRule type="cellIs" dxfId="8242" priority="573" operator="greaterThan">
      <formula>#REF!</formula>
    </cfRule>
  </conditionalFormatting>
  <conditionalFormatting sqref="E18:G18">
    <cfRule type="cellIs" dxfId="8241" priority="572" operator="greaterThan">
      <formula>$E$10</formula>
    </cfRule>
  </conditionalFormatting>
  <conditionalFormatting sqref="B18:D18">
    <cfRule type="cellIs" dxfId="8240" priority="571" operator="greaterThan">
      <formula>#REF!</formula>
    </cfRule>
  </conditionalFormatting>
  <conditionalFormatting sqref="E18:G18">
    <cfRule type="cellIs" dxfId="8239" priority="570" operator="greaterThan">
      <formula>$E$10</formula>
    </cfRule>
  </conditionalFormatting>
  <conditionalFormatting sqref="I18:J18">
    <cfRule type="cellIs" dxfId="8238" priority="569" operator="greaterThan">
      <formula>$I$10</formula>
    </cfRule>
  </conditionalFormatting>
  <conditionalFormatting sqref="O18">
    <cfRule type="cellIs" dxfId="8237" priority="568" operator="greaterThan">
      <formula>$O$10</formula>
    </cfRule>
  </conditionalFormatting>
  <conditionalFormatting sqref="O18">
    <cfRule type="cellIs" dxfId="8236" priority="567" operator="greaterThan">
      <formula>$O$10</formula>
    </cfRule>
  </conditionalFormatting>
  <conditionalFormatting sqref="H19">
    <cfRule type="cellIs" dxfId="8235" priority="566" operator="greaterThan">
      <formula>$H$10</formula>
    </cfRule>
  </conditionalFormatting>
  <conditionalFormatting sqref="H19">
    <cfRule type="cellIs" dxfId="8234" priority="565" operator="greaterThan">
      <formula>$H$10</formula>
    </cfRule>
  </conditionalFormatting>
  <conditionalFormatting sqref="M19">
    <cfRule type="cellIs" dxfId="8233" priority="564" operator="greaterThan">
      <formula>$M$10</formula>
    </cfRule>
  </conditionalFormatting>
  <conditionalFormatting sqref="L19">
    <cfRule type="cellIs" dxfId="8232" priority="563" operator="greaterThan">
      <formula>$L$10</formula>
    </cfRule>
  </conditionalFormatting>
  <conditionalFormatting sqref="M19">
    <cfRule type="cellIs" dxfId="8231" priority="562" operator="greaterThan">
      <formula>$M$10</formula>
    </cfRule>
  </conditionalFormatting>
  <conditionalFormatting sqref="L19">
    <cfRule type="cellIs" dxfId="8230" priority="561" operator="greaterThan">
      <formula>$L$10</formula>
    </cfRule>
  </conditionalFormatting>
  <conditionalFormatting sqref="K19">
    <cfRule type="cellIs" dxfId="8229" priority="560" operator="greaterThan">
      <formula>$K$10</formula>
    </cfRule>
  </conditionalFormatting>
  <conditionalFormatting sqref="B19:D19">
    <cfRule type="cellIs" dxfId="8228" priority="559" operator="greaterThan">
      <formula>#REF!</formula>
    </cfRule>
  </conditionalFormatting>
  <conditionalFormatting sqref="B19:D19">
    <cfRule type="cellIs" dxfId="8227" priority="558" operator="greaterThan">
      <formula>#REF!</formula>
    </cfRule>
  </conditionalFormatting>
  <conditionalFormatting sqref="I19:J19">
    <cfRule type="cellIs" dxfId="8226" priority="557" operator="greaterThan">
      <formula>$I$10</formula>
    </cfRule>
  </conditionalFormatting>
  <conditionalFormatting sqref="O19">
    <cfRule type="cellIs" dxfId="8225" priority="556" operator="greaterThan">
      <formula>$O$10</formula>
    </cfRule>
  </conditionalFormatting>
  <conditionalFormatting sqref="O19">
    <cfRule type="cellIs" dxfId="8224" priority="555" operator="greaterThan">
      <formula>$O$10</formula>
    </cfRule>
  </conditionalFormatting>
  <conditionalFormatting sqref="H20">
    <cfRule type="cellIs" dxfId="8223" priority="554" operator="greaterThan">
      <formula>$H$10</formula>
    </cfRule>
  </conditionalFormatting>
  <conditionalFormatting sqref="H20">
    <cfRule type="cellIs" dxfId="8222" priority="553" operator="greaterThan">
      <formula>$H$10</formula>
    </cfRule>
  </conditionalFormatting>
  <conditionalFormatting sqref="M20">
    <cfRule type="cellIs" dxfId="8221" priority="552" operator="greaterThan">
      <formula>$M$10</formula>
    </cfRule>
  </conditionalFormatting>
  <conditionalFormatting sqref="L20">
    <cfRule type="cellIs" dxfId="8220" priority="551" operator="greaterThan">
      <formula>$L$10</formula>
    </cfRule>
  </conditionalFormatting>
  <conditionalFormatting sqref="M20">
    <cfRule type="cellIs" dxfId="8219" priority="550" operator="greaterThan">
      <formula>$M$10</formula>
    </cfRule>
  </conditionalFormatting>
  <conditionalFormatting sqref="L20">
    <cfRule type="cellIs" dxfId="8218" priority="549" operator="greaterThan">
      <formula>$L$10</formula>
    </cfRule>
  </conditionalFormatting>
  <conditionalFormatting sqref="K20">
    <cfRule type="cellIs" dxfId="8217" priority="548" operator="greaterThan">
      <formula>$K$10</formula>
    </cfRule>
  </conditionalFormatting>
  <conditionalFormatting sqref="B20:D20">
    <cfRule type="cellIs" dxfId="8216" priority="547" operator="greaterThan">
      <formula>#REF!</formula>
    </cfRule>
  </conditionalFormatting>
  <conditionalFormatting sqref="E20:G20">
    <cfRule type="cellIs" dxfId="8215" priority="546" operator="greaterThan">
      <formula>$E$10</formula>
    </cfRule>
  </conditionalFormatting>
  <conditionalFormatting sqref="B20:D20">
    <cfRule type="cellIs" dxfId="8214" priority="545" operator="greaterThan">
      <formula>#REF!</formula>
    </cfRule>
  </conditionalFormatting>
  <conditionalFormatting sqref="E20:G20">
    <cfRule type="cellIs" dxfId="8213" priority="544" operator="greaterThan">
      <formula>$E$10</formula>
    </cfRule>
  </conditionalFormatting>
  <conditionalFormatting sqref="I20:J20">
    <cfRule type="cellIs" dxfId="8212" priority="543" operator="greaterThan">
      <formula>$I$10</formula>
    </cfRule>
  </conditionalFormatting>
  <conditionalFormatting sqref="O20">
    <cfRule type="cellIs" dxfId="8211" priority="542" operator="greaterThan">
      <formula>$O$10</formula>
    </cfRule>
  </conditionalFormatting>
  <conditionalFormatting sqref="O20">
    <cfRule type="cellIs" dxfId="8210" priority="541" operator="greaterThan">
      <formula>$O$10</formula>
    </cfRule>
  </conditionalFormatting>
  <conditionalFormatting sqref="N18">
    <cfRule type="cellIs" dxfId="8209" priority="540" operator="greaterThan">
      <formula>$M$10</formula>
    </cfRule>
  </conditionalFormatting>
  <conditionalFormatting sqref="N18">
    <cfRule type="cellIs" dxfId="8208" priority="539" operator="greaterThan">
      <formula>$M$10</formula>
    </cfRule>
  </conditionalFormatting>
  <conditionalFormatting sqref="N19">
    <cfRule type="cellIs" dxfId="8207" priority="538" operator="greaterThan">
      <formula>$M$10</formula>
    </cfRule>
  </conditionalFormatting>
  <conditionalFormatting sqref="N19">
    <cfRule type="cellIs" dxfId="8206" priority="537" operator="greaterThan">
      <formula>$M$10</formula>
    </cfRule>
  </conditionalFormatting>
  <conditionalFormatting sqref="N20">
    <cfRule type="cellIs" dxfId="8205" priority="536" operator="greaterThan">
      <formula>$M$10</formula>
    </cfRule>
  </conditionalFormatting>
  <conditionalFormatting sqref="N20">
    <cfRule type="cellIs" dxfId="8204" priority="535" operator="greaterThan">
      <formula>$M$10</formula>
    </cfRule>
  </conditionalFormatting>
  <conditionalFormatting sqref="E19">
    <cfRule type="cellIs" dxfId="8203" priority="534" operator="greaterThan">
      <formula>#REF!</formula>
    </cfRule>
  </conditionalFormatting>
  <conditionalFormatting sqref="E19">
    <cfRule type="cellIs" dxfId="8202" priority="533" operator="greaterThan">
      <formula>#REF!</formula>
    </cfRule>
  </conditionalFormatting>
  <conditionalFormatting sqref="F19">
    <cfRule type="cellIs" dxfId="8201" priority="532" operator="greaterThan">
      <formula>#REF!</formula>
    </cfRule>
  </conditionalFormatting>
  <conditionalFormatting sqref="F19">
    <cfRule type="cellIs" dxfId="8200" priority="531" operator="greaterThan">
      <formula>#REF!</formula>
    </cfRule>
  </conditionalFormatting>
  <conditionalFormatting sqref="G19">
    <cfRule type="cellIs" dxfId="8199" priority="530" operator="greaterThan">
      <formula>#REF!</formula>
    </cfRule>
  </conditionalFormatting>
  <conditionalFormatting sqref="G19">
    <cfRule type="cellIs" dxfId="8198" priority="529" operator="greaterThan">
      <formula>#REF!</formula>
    </cfRule>
  </conditionalFormatting>
  <conditionalFormatting sqref="H21">
    <cfRule type="cellIs" dxfId="8197" priority="528" operator="greaterThan">
      <formula>$H$10</formula>
    </cfRule>
  </conditionalFormatting>
  <conditionalFormatting sqref="H21">
    <cfRule type="cellIs" dxfId="8196" priority="527" operator="greaterThan">
      <formula>$H$10</formula>
    </cfRule>
  </conditionalFormatting>
  <conditionalFormatting sqref="M21">
    <cfRule type="cellIs" dxfId="8195" priority="526" operator="greaterThan">
      <formula>$M$10</formula>
    </cfRule>
  </conditionalFormatting>
  <conditionalFormatting sqref="L21">
    <cfRule type="cellIs" dxfId="8194" priority="525" operator="greaterThan">
      <formula>$L$10</formula>
    </cfRule>
  </conditionalFormatting>
  <conditionalFormatting sqref="M21">
    <cfRule type="cellIs" dxfId="8193" priority="524" operator="greaterThan">
      <formula>$M$10</formula>
    </cfRule>
  </conditionalFormatting>
  <conditionalFormatting sqref="L21">
    <cfRule type="cellIs" dxfId="8192" priority="523" operator="greaterThan">
      <formula>$L$10</formula>
    </cfRule>
  </conditionalFormatting>
  <conditionalFormatting sqref="K21">
    <cfRule type="cellIs" dxfId="8191" priority="522" operator="greaterThan">
      <formula>$K$10</formula>
    </cfRule>
  </conditionalFormatting>
  <conditionalFormatting sqref="B21:D21">
    <cfRule type="cellIs" dxfId="8190" priority="521" operator="greaterThan">
      <formula>#REF!</formula>
    </cfRule>
  </conditionalFormatting>
  <conditionalFormatting sqref="E21:G21">
    <cfRule type="cellIs" dxfId="8189" priority="520" operator="greaterThan">
      <formula>$E$10</formula>
    </cfRule>
  </conditionalFormatting>
  <conditionalFormatting sqref="B21:D21">
    <cfRule type="cellIs" dxfId="8188" priority="519" operator="greaterThan">
      <formula>#REF!</formula>
    </cfRule>
  </conditionalFormatting>
  <conditionalFormatting sqref="E21:G21">
    <cfRule type="cellIs" dxfId="8187" priority="518" operator="greaterThan">
      <formula>$E$10</formula>
    </cfRule>
  </conditionalFormatting>
  <conditionalFormatting sqref="I21:J21">
    <cfRule type="cellIs" dxfId="8186" priority="517" operator="greaterThan">
      <formula>$I$10</formula>
    </cfRule>
  </conditionalFormatting>
  <conditionalFormatting sqref="O21">
    <cfRule type="cellIs" dxfId="8185" priority="516" operator="greaterThan">
      <formula>$O$10</formula>
    </cfRule>
  </conditionalFormatting>
  <conditionalFormatting sqref="O21">
    <cfRule type="cellIs" dxfId="8184" priority="515" operator="greaterThan">
      <formula>$O$10</formula>
    </cfRule>
  </conditionalFormatting>
  <conditionalFormatting sqref="H22">
    <cfRule type="cellIs" dxfId="8183" priority="514" operator="greaterThan">
      <formula>$H$10</formula>
    </cfRule>
  </conditionalFormatting>
  <conditionalFormatting sqref="H22">
    <cfRule type="cellIs" dxfId="8182" priority="513" operator="greaterThan">
      <formula>$H$10</formula>
    </cfRule>
  </conditionalFormatting>
  <conditionalFormatting sqref="M22">
    <cfRule type="cellIs" dxfId="8181" priority="512" operator="greaterThan">
      <formula>$M$10</formula>
    </cfRule>
  </conditionalFormatting>
  <conditionalFormatting sqref="L22">
    <cfRule type="cellIs" dxfId="8180" priority="511" operator="greaterThan">
      <formula>$L$10</formula>
    </cfRule>
  </conditionalFormatting>
  <conditionalFormatting sqref="M22">
    <cfRule type="cellIs" dxfId="8179" priority="510" operator="greaterThan">
      <formula>$M$10</formula>
    </cfRule>
  </conditionalFormatting>
  <conditionalFormatting sqref="L22">
    <cfRule type="cellIs" dxfId="8178" priority="509" operator="greaterThan">
      <formula>$L$10</formula>
    </cfRule>
  </conditionalFormatting>
  <conditionalFormatting sqref="K22">
    <cfRule type="cellIs" dxfId="8177" priority="508" operator="greaterThan">
      <formula>$K$10</formula>
    </cfRule>
  </conditionalFormatting>
  <conditionalFormatting sqref="B22:D22">
    <cfRule type="cellIs" dxfId="8176" priority="507" operator="greaterThan">
      <formula>#REF!</formula>
    </cfRule>
  </conditionalFormatting>
  <conditionalFormatting sqref="E22:G22">
    <cfRule type="cellIs" dxfId="8175" priority="506" operator="greaterThan">
      <formula>$E$10</formula>
    </cfRule>
  </conditionalFormatting>
  <conditionalFormatting sqref="B22:D22">
    <cfRule type="cellIs" dxfId="8174" priority="505" operator="greaterThan">
      <formula>#REF!</formula>
    </cfRule>
  </conditionalFormatting>
  <conditionalFormatting sqref="E22:G22">
    <cfRule type="cellIs" dxfId="8173" priority="504" operator="greaterThan">
      <formula>$E$10</formula>
    </cfRule>
  </conditionalFormatting>
  <conditionalFormatting sqref="I22:J22">
    <cfRule type="cellIs" dxfId="8172" priority="503" operator="greaterThan">
      <formula>$I$10</formula>
    </cfRule>
  </conditionalFormatting>
  <conditionalFormatting sqref="O22">
    <cfRule type="cellIs" dxfId="8171" priority="502" operator="greaterThan">
      <formula>$O$10</formula>
    </cfRule>
  </conditionalFormatting>
  <conditionalFormatting sqref="O22">
    <cfRule type="cellIs" dxfId="8170" priority="501" operator="greaterThan">
      <formula>$O$10</formula>
    </cfRule>
  </conditionalFormatting>
  <conditionalFormatting sqref="H23">
    <cfRule type="cellIs" dxfId="8169" priority="500" operator="greaterThan">
      <formula>$H$10</formula>
    </cfRule>
  </conditionalFormatting>
  <conditionalFormatting sqref="H23">
    <cfRule type="cellIs" dxfId="8168" priority="499" operator="greaterThan">
      <formula>$H$10</formula>
    </cfRule>
  </conditionalFormatting>
  <conditionalFormatting sqref="M23">
    <cfRule type="cellIs" dxfId="8167" priority="498" operator="greaterThan">
      <formula>$M$10</formula>
    </cfRule>
  </conditionalFormatting>
  <conditionalFormatting sqref="L23">
    <cfRule type="cellIs" dxfId="8166" priority="497" operator="greaterThan">
      <formula>$L$10</formula>
    </cfRule>
  </conditionalFormatting>
  <conditionalFormatting sqref="M23">
    <cfRule type="cellIs" dxfId="8165" priority="496" operator="greaterThan">
      <formula>$M$10</formula>
    </cfRule>
  </conditionalFormatting>
  <conditionalFormatting sqref="L23">
    <cfRule type="cellIs" dxfId="8164" priority="495" operator="greaterThan">
      <formula>$L$10</formula>
    </cfRule>
  </conditionalFormatting>
  <conditionalFormatting sqref="K23">
    <cfRule type="cellIs" dxfId="8163" priority="494" operator="greaterThan">
      <formula>$K$10</formula>
    </cfRule>
  </conditionalFormatting>
  <conditionalFormatting sqref="B23:D23">
    <cfRule type="cellIs" dxfId="8162" priority="493" operator="greaterThan">
      <formula>#REF!</formula>
    </cfRule>
  </conditionalFormatting>
  <conditionalFormatting sqref="E23:G23">
    <cfRule type="cellIs" dxfId="8161" priority="492" operator="greaterThan">
      <formula>$E$10</formula>
    </cfRule>
  </conditionalFormatting>
  <conditionalFormatting sqref="B23:D23">
    <cfRule type="cellIs" dxfId="8160" priority="491" operator="greaterThan">
      <formula>#REF!</formula>
    </cfRule>
  </conditionalFormatting>
  <conditionalFormatting sqref="E23:G23">
    <cfRule type="cellIs" dxfId="8159" priority="490" operator="greaterThan">
      <formula>$E$10</formula>
    </cfRule>
  </conditionalFormatting>
  <conditionalFormatting sqref="I23">
    <cfRule type="cellIs" dxfId="8158" priority="489" operator="greaterThan">
      <formula>$I$10</formula>
    </cfRule>
  </conditionalFormatting>
  <conditionalFormatting sqref="O23">
    <cfRule type="cellIs" dxfId="8157" priority="488" operator="greaterThan">
      <formula>$O$10</formula>
    </cfRule>
  </conditionalFormatting>
  <conditionalFormatting sqref="O23">
    <cfRule type="cellIs" dxfId="8156" priority="487" operator="greaterThan">
      <formula>$O$10</formula>
    </cfRule>
  </conditionalFormatting>
  <conditionalFormatting sqref="H24">
    <cfRule type="cellIs" dxfId="8155" priority="486" operator="greaterThan">
      <formula>$H$10</formula>
    </cfRule>
  </conditionalFormatting>
  <conditionalFormatting sqref="H24">
    <cfRule type="cellIs" dxfId="8154" priority="485" operator="greaterThan">
      <formula>$H$10</formula>
    </cfRule>
  </conditionalFormatting>
  <conditionalFormatting sqref="M24">
    <cfRule type="cellIs" dxfId="8153" priority="484" operator="greaterThan">
      <formula>$M$10</formula>
    </cfRule>
  </conditionalFormatting>
  <conditionalFormatting sqref="L24">
    <cfRule type="cellIs" dxfId="8152" priority="483" operator="greaterThan">
      <formula>$L$10</formula>
    </cfRule>
  </conditionalFormatting>
  <conditionalFormatting sqref="M24">
    <cfRule type="cellIs" dxfId="8151" priority="482" operator="greaterThan">
      <formula>$M$10</formula>
    </cfRule>
  </conditionalFormatting>
  <conditionalFormatting sqref="L24">
    <cfRule type="cellIs" dxfId="8150" priority="481" operator="greaterThan">
      <formula>$L$10</formula>
    </cfRule>
  </conditionalFormatting>
  <conditionalFormatting sqref="K24">
    <cfRule type="cellIs" dxfId="8149" priority="480" operator="greaterThan">
      <formula>$K$10</formula>
    </cfRule>
  </conditionalFormatting>
  <conditionalFormatting sqref="B24:D24">
    <cfRule type="cellIs" dxfId="8148" priority="479" operator="greaterThan">
      <formula>#REF!</formula>
    </cfRule>
  </conditionalFormatting>
  <conditionalFormatting sqref="E24:G24">
    <cfRule type="cellIs" dxfId="8147" priority="478" operator="greaterThan">
      <formula>$E$10</formula>
    </cfRule>
  </conditionalFormatting>
  <conditionalFormatting sqref="B24:D24">
    <cfRule type="cellIs" dxfId="8146" priority="477" operator="greaterThan">
      <formula>#REF!</formula>
    </cfRule>
  </conditionalFormatting>
  <conditionalFormatting sqref="E24:G24">
    <cfRule type="cellIs" dxfId="8145" priority="476" operator="greaterThan">
      <formula>$E$10</formula>
    </cfRule>
  </conditionalFormatting>
  <conditionalFormatting sqref="I24">
    <cfRule type="cellIs" dxfId="8144" priority="475" operator="greaterThan">
      <formula>$I$10</formula>
    </cfRule>
  </conditionalFormatting>
  <conditionalFormatting sqref="O24">
    <cfRule type="cellIs" dxfId="8143" priority="474" operator="greaterThan">
      <formula>$O$10</formula>
    </cfRule>
  </conditionalFormatting>
  <conditionalFormatting sqref="O24">
    <cfRule type="cellIs" dxfId="8142" priority="473" operator="greaterThan">
      <formula>$O$10</formula>
    </cfRule>
  </conditionalFormatting>
  <conditionalFormatting sqref="N21">
    <cfRule type="cellIs" dxfId="8141" priority="472" operator="greaterThan">
      <formula>$M$10</formula>
    </cfRule>
  </conditionalFormatting>
  <conditionalFormatting sqref="N21">
    <cfRule type="cellIs" dxfId="8140" priority="471" operator="greaterThan">
      <formula>$M$10</formula>
    </cfRule>
  </conditionalFormatting>
  <conditionalFormatting sqref="N22">
    <cfRule type="cellIs" dxfId="8139" priority="470" operator="greaterThan">
      <formula>$M$10</formula>
    </cfRule>
  </conditionalFormatting>
  <conditionalFormatting sqref="N22">
    <cfRule type="cellIs" dxfId="8138" priority="469" operator="greaterThan">
      <formula>$M$10</formula>
    </cfRule>
  </conditionalFormatting>
  <conditionalFormatting sqref="N23">
    <cfRule type="cellIs" dxfId="8137" priority="468" operator="greaterThan">
      <formula>$M$10</formula>
    </cfRule>
  </conditionalFormatting>
  <conditionalFormatting sqref="N23">
    <cfRule type="cellIs" dxfId="8136" priority="467" operator="greaterThan">
      <formula>$M$10</formula>
    </cfRule>
  </conditionalFormatting>
  <conditionalFormatting sqref="N24">
    <cfRule type="cellIs" dxfId="8135" priority="466" operator="greaterThan">
      <formula>$M$10</formula>
    </cfRule>
  </conditionalFormatting>
  <conditionalFormatting sqref="N24">
    <cfRule type="cellIs" dxfId="8134" priority="465" operator="greaterThan">
      <formula>$M$10</formula>
    </cfRule>
  </conditionalFormatting>
  <conditionalFormatting sqref="J23">
    <cfRule type="cellIs" dxfId="8133" priority="464" operator="greaterThan">
      <formula>$I$10</formula>
    </cfRule>
  </conditionalFormatting>
  <conditionalFormatting sqref="J24">
    <cfRule type="cellIs" dxfId="8132" priority="463" operator="greaterThan">
      <formula>$I$10</formula>
    </cfRule>
  </conditionalFormatting>
  <conditionalFormatting sqref="H25">
    <cfRule type="cellIs" dxfId="8131" priority="462" operator="greaterThan">
      <formula>$H$10</formula>
    </cfRule>
  </conditionalFormatting>
  <conditionalFormatting sqref="H25">
    <cfRule type="cellIs" dxfId="8130" priority="461" operator="greaterThan">
      <formula>$H$10</formula>
    </cfRule>
  </conditionalFormatting>
  <conditionalFormatting sqref="M25">
    <cfRule type="cellIs" dxfId="8129" priority="460" operator="greaterThan">
      <formula>$M$10</formula>
    </cfRule>
  </conditionalFormatting>
  <conditionalFormatting sqref="L25">
    <cfRule type="cellIs" dxfId="8128" priority="459" operator="greaterThan">
      <formula>$L$10</formula>
    </cfRule>
  </conditionalFormatting>
  <conditionalFormatting sqref="M25">
    <cfRule type="cellIs" dxfId="8127" priority="458" operator="greaterThan">
      <formula>$M$10</formula>
    </cfRule>
  </conditionalFormatting>
  <conditionalFormatting sqref="L25">
    <cfRule type="cellIs" dxfId="8126" priority="457" operator="greaterThan">
      <formula>$L$10</formula>
    </cfRule>
  </conditionalFormatting>
  <conditionalFormatting sqref="K25">
    <cfRule type="cellIs" dxfId="8125" priority="456" operator="greaterThan">
      <formula>$K$10</formula>
    </cfRule>
  </conditionalFormatting>
  <conditionalFormatting sqref="B25:D25">
    <cfRule type="cellIs" dxfId="8124" priority="455" operator="greaterThan">
      <formula>#REF!</formula>
    </cfRule>
  </conditionalFormatting>
  <conditionalFormatting sqref="E25:G25">
    <cfRule type="cellIs" dxfId="8123" priority="454" operator="greaterThan">
      <formula>$E$10</formula>
    </cfRule>
  </conditionalFormatting>
  <conditionalFormatting sqref="B25:D25">
    <cfRule type="cellIs" dxfId="8122" priority="453" operator="greaterThan">
      <formula>#REF!</formula>
    </cfRule>
  </conditionalFormatting>
  <conditionalFormatting sqref="E25:G25">
    <cfRule type="cellIs" dxfId="8121" priority="452" operator="greaterThan">
      <formula>$E$10</formula>
    </cfRule>
  </conditionalFormatting>
  <conditionalFormatting sqref="I25:J25">
    <cfRule type="cellIs" dxfId="8120" priority="451" operator="greaterThan">
      <formula>$I$10</formula>
    </cfRule>
  </conditionalFormatting>
  <conditionalFormatting sqref="O25">
    <cfRule type="cellIs" dxfId="8119" priority="450" operator="greaterThan">
      <formula>$O$10</formula>
    </cfRule>
  </conditionalFormatting>
  <conditionalFormatting sqref="O25">
    <cfRule type="cellIs" dxfId="8118" priority="449" operator="greaterThan">
      <formula>$O$10</formula>
    </cfRule>
  </conditionalFormatting>
  <conditionalFormatting sqref="H26">
    <cfRule type="cellIs" dxfId="8117" priority="448" operator="greaterThan">
      <formula>$H$10</formula>
    </cfRule>
  </conditionalFormatting>
  <conditionalFormatting sqref="H26">
    <cfRule type="cellIs" dxfId="8116" priority="447" operator="greaterThan">
      <formula>$H$10</formula>
    </cfRule>
  </conditionalFormatting>
  <conditionalFormatting sqref="M26">
    <cfRule type="cellIs" dxfId="8115" priority="446" operator="greaterThan">
      <formula>$M$10</formula>
    </cfRule>
  </conditionalFormatting>
  <conditionalFormatting sqref="L26">
    <cfRule type="cellIs" dxfId="8114" priority="445" operator="greaterThan">
      <formula>$L$10</formula>
    </cfRule>
  </conditionalFormatting>
  <conditionalFormatting sqref="M26">
    <cfRule type="cellIs" dxfId="8113" priority="444" operator="greaterThan">
      <formula>$M$10</formula>
    </cfRule>
  </conditionalFormatting>
  <conditionalFormatting sqref="L26">
    <cfRule type="cellIs" dxfId="8112" priority="443" operator="greaterThan">
      <formula>$L$10</formula>
    </cfRule>
  </conditionalFormatting>
  <conditionalFormatting sqref="K26">
    <cfRule type="cellIs" dxfId="8111" priority="442" operator="greaterThan">
      <formula>$K$10</formula>
    </cfRule>
  </conditionalFormatting>
  <conditionalFormatting sqref="B26:D26">
    <cfRule type="cellIs" dxfId="8110" priority="441" operator="greaterThan">
      <formula>#REF!</formula>
    </cfRule>
  </conditionalFormatting>
  <conditionalFormatting sqref="B26:D26">
    <cfRule type="cellIs" dxfId="8109" priority="440" operator="greaterThan">
      <formula>#REF!</formula>
    </cfRule>
  </conditionalFormatting>
  <conditionalFormatting sqref="I26:J26">
    <cfRule type="cellIs" dxfId="8108" priority="439" operator="greaterThan">
      <formula>$I$10</formula>
    </cfRule>
  </conditionalFormatting>
  <conditionalFormatting sqref="O26">
    <cfRule type="cellIs" dxfId="8107" priority="438" operator="greaterThan">
      <formula>$O$10</formula>
    </cfRule>
  </conditionalFormatting>
  <conditionalFormatting sqref="O26">
    <cfRule type="cellIs" dxfId="8106" priority="437" operator="greaterThan">
      <formula>$O$10</formula>
    </cfRule>
  </conditionalFormatting>
  <conditionalFormatting sqref="H27">
    <cfRule type="cellIs" dxfId="8105" priority="436" operator="greaterThan">
      <formula>$H$10</formula>
    </cfRule>
  </conditionalFormatting>
  <conditionalFormatting sqref="H27">
    <cfRule type="cellIs" dxfId="8104" priority="435" operator="greaterThan">
      <formula>$H$10</formula>
    </cfRule>
  </conditionalFormatting>
  <conditionalFormatting sqref="M27">
    <cfRule type="cellIs" dxfId="8103" priority="434" operator="greaterThan">
      <formula>$M$10</formula>
    </cfRule>
  </conditionalFormatting>
  <conditionalFormatting sqref="L27">
    <cfRule type="cellIs" dxfId="8102" priority="433" operator="greaterThan">
      <formula>$L$10</formula>
    </cfRule>
  </conditionalFormatting>
  <conditionalFormatting sqref="M27">
    <cfRule type="cellIs" dxfId="8101" priority="432" operator="greaterThan">
      <formula>$M$10</formula>
    </cfRule>
  </conditionalFormatting>
  <conditionalFormatting sqref="L27">
    <cfRule type="cellIs" dxfId="8100" priority="431" operator="greaterThan">
      <formula>$L$10</formula>
    </cfRule>
  </conditionalFormatting>
  <conditionalFormatting sqref="K27">
    <cfRule type="cellIs" dxfId="8099" priority="430" operator="greaterThan">
      <formula>$K$10</formula>
    </cfRule>
  </conditionalFormatting>
  <conditionalFormatting sqref="B27:D27">
    <cfRule type="cellIs" dxfId="8098" priority="429" operator="greaterThan">
      <formula>#REF!</formula>
    </cfRule>
  </conditionalFormatting>
  <conditionalFormatting sqref="E27:G27">
    <cfRule type="cellIs" dxfId="8097" priority="428" operator="greaterThan">
      <formula>$E$10</formula>
    </cfRule>
  </conditionalFormatting>
  <conditionalFormatting sqref="B27:D27">
    <cfRule type="cellIs" dxfId="8096" priority="427" operator="greaterThan">
      <formula>#REF!</formula>
    </cfRule>
  </conditionalFormatting>
  <conditionalFormatting sqref="E27:G27">
    <cfRule type="cellIs" dxfId="8095" priority="426" operator="greaterThan">
      <formula>$E$10</formula>
    </cfRule>
  </conditionalFormatting>
  <conditionalFormatting sqref="I27:J27">
    <cfRule type="cellIs" dxfId="8094" priority="425" operator="greaterThan">
      <formula>$I$10</formula>
    </cfRule>
  </conditionalFormatting>
  <conditionalFormatting sqref="O27">
    <cfRule type="cellIs" dxfId="8093" priority="424" operator="greaterThan">
      <formula>$O$10</formula>
    </cfRule>
  </conditionalFormatting>
  <conditionalFormatting sqref="O27">
    <cfRule type="cellIs" dxfId="8092" priority="423" operator="greaterThan">
      <formula>$O$10</formula>
    </cfRule>
  </conditionalFormatting>
  <conditionalFormatting sqref="N25">
    <cfRule type="cellIs" dxfId="8091" priority="422" operator="greaterThan">
      <formula>$M$10</formula>
    </cfRule>
  </conditionalFormatting>
  <conditionalFormatting sqref="N25">
    <cfRule type="cellIs" dxfId="8090" priority="421" operator="greaterThan">
      <formula>$M$10</formula>
    </cfRule>
  </conditionalFormatting>
  <conditionalFormatting sqref="N26">
    <cfRule type="cellIs" dxfId="8089" priority="420" operator="greaterThan">
      <formula>$M$10</formula>
    </cfRule>
  </conditionalFormatting>
  <conditionalFormatting sqref="N26">
    <cfRule type="cellIs" dxfId="8088" priority="419" operator="greaterThan">
      <formula>$M$10</formula>
    </cfRule>
  </conditionalFormatting>
  <conditionalFormatting sqref="N27">
    <cfRule type="cellIs" dxfId="8087" priority="418" operator="greaterThan">
      <formula>$M$10</formula>
    </cfRule>
  </conditionalFormatting>
  <conditionalFormatting sqref="N27">
    <cfRule type="cellIs" dxfId="8086" priority="417" operator="greaterThan">
      <formula>$M$10</formula>
    </cfRule>
  </conditionalFormatting>
  <conditionalFormatting sqref="E26">
    <cfRule type="cellIs" dxfId="8085" priority="416" operator="greaterThan">
      <formula>#REF!</formula>
    </cfRule>
  </conditionalFormatting>
  <conditionalFormatting sqref="E26">
    <cfRule type="cellIs" dxfId="8084" priority="415" operator="greaterThan">
      <formula>#REF!</formula>
    </cfRule>
  </conditionalFormatting>
  <conditionalFormatting sqref="F26">
    <cfRule type="cellIs" dxfId="8083" priority="414" operator="greaterThan">
      <formula>#REF!</formula>
    </cfRule>
  </conditionalFormatting>
  <conditionalFormatting sqref="F26">
    <cfRule type="cellIs" dxfId="8082" priority="413" operator="greaterThan">
      <formula>#REF!</formula>
    </cfRule>
  </conditionalFormatting>
  <conditionalFormatting sqref="G26">
    <cfRule type="cellIs" dxfId="8081" priority="412" operator="greaterThan">
      <formula>#REF!</formula>
    </cfRule>
  </conditionalFormatting>
  <conditionalFormatting sqref="G26">
    <cfRule type="cellIs" dxfId="8080" priority="411" operator="greaterThan">
      <formula>#REF!</formula>
    </cfRule>
  </conditionalFormatting>
  <conditionalFormatting sqref="P21">
    <cfRule type="cellIs" dxfId="8079" priority="410" operator="greaterThan">
      <formula>$I$10</formula>
    </cfRule>
  </conditionalFormatting>
  <conditionalFormatting sqref="P22">
    <cfRule type="cellIs" dxfId="8078" priority="409" operator="greaterThan">
      <formula>$I$10</formula>
    </cfRule>
  </conditionalFormatting>
  <conditionalFormatting sqref="P23">
    <cfRule type="cellIs" dxfId="8077" priority="408" operator="greaterThan">
      <formula>$I$10</formula>
    </cfRule>
  </conditionalFormatting>
  <conditionalFormatting sqref="P24">
    <cfRule type="cellIs" dxfId="8076" priority="407" operator="greaterThan">
      <formula>$I$10</formula>
    </cfRule>
  </conditionalFormatting>
  <conditionalFormatting sqref="P25">
    <cfRule type="cellIs" dxfId="8075" priority="406" operator="greaterThan">
      <formula>$I$10</formula>
    </cfRule>
  </conditionalFormatting>
  <conditionalFormatting sqref="P26">
    <cfRule type="cellIs" dxfId="8074" priority="405" operator="greaterThan">
      <formula>$I$10</formula>
    </cfRule>
  </conditionalFormatting>
  <conditionalFormatting sqref="P27">
    <cfRule type="cellIs" dxfId="8073" priority="404" operator="greaterThan">
      <formula>$I$10</formula>
    </cfRule>
  </conditionalFormatting>
  <conditionalFormatting sqref="P11">
    <cfRule type="cellIs" dxfId="8072" priority="403" operator="greaterThan">
      <formula>$I$10</formula>
    </cfRule>
  </conditionalFormatting>
  <conditionalFormatting sqref="P12">
    <cfRule type="cellIs" dxfId="8071" priority="402" operator="greaterThan">
      <formula>$I$10</formula>
    </cfRule>
  </conditionalFormatting>
  <conditionalFormatting sqref="P13">
    <cfRule type="cellIs" dxfId="8070" priority="401" operator="greaterThan">
      <formula>$I$10</formula>
    </cfRule>
  </conditionalFormatting>
  <conditionalFormatting sqref="P14">
    <cfRule type="cellIs" dxfId="8069" priority="400" operator="greaterThan">
      <formula>$I$10</formula>
    </cfRule>
  </conditionalFormatting>
  <conditionalFormatting sqref="P15">
    <cfRule type="cellIs" dxfId="8068" priority="399" operator="greaterThan">
      <formula>$I$10</formula>
    </cfRule>
  </conditionalFormatting>
  <conditionalFormatting sqref="P16">
    <cfRule type="cellIs" dxfId="8067" priority="398" operator="greaterThan">
      <formula>$I$10</formula>
    </cfRule>
  </conditionalFormatting>
  <conditionalFormatting sqref="P17">
    <cfRule type="cellIs" dxfId="8066" priority="397" operator="greaterThan">
      <formula>$I$10</formula>
    </cfRule>
  </conditionalFormatting>
  <conditionalFormatting sqref="P18">
    <cfRule type="cellIs" dxfId="8065" priority="396" operator="greaterThan">
      <formula>$I$10</formula>
    </cfRule>
  </conditionalFormatting>
  <conditionalFormatting sqref="P19">
    <cfRule type="cellIs" dxfId="8064" priority="395" operator="greaterThan">
      <formula>$I$10</formula>
    </cfRule>
  </conditionalFormatting>
  <conditionalFormatting sqref="P20">
    <cfRule type="cellIs" dxfId="8063" priority="394" operator="greaterThan">
      <formula>$I$10</formula>
    </cfRule>
  </conditionalFormatting>
  <conditionalFormatting sqref="H28">
    <cfRule type="cellIs" dxfId="8062" priority="393" operator="greaterThan">
      <formula>$H$10</formula>
    </cfRule>
  </conditionalFormatting>
  <conditionalFormatting sqref="H28">
    <cfRule type="cellIs" dxfId="8061" priority="392" operator="greaterThan">
      <formula>$H$10</formula>
    </cfRule>
  </conditionalFormatting>
  <conditionalFormatting sqref="M28">
    <cfRule type="cellIs" dxfId="8060" priority="391" operator="greaterThan">
      <formula>$M$10</formula>
    </cfRule>
  </conditionalFormatting>
  <conditionalFormatting sqref="L28">
    <cfRule type="cellIs" dxfId="8059" priority="390" operator="greaterThan">
      <formula>$L$10</formula>
    </cfRule>
  </conditionalFormatting>
  <conditionalFormatting sqref="M28">
    <cfRule type="cellIs" dxfId="8058" priority="389" operator="greaterThan">
      <formula>$M$10</formula>
    </cfRule>
  </conditionalFormatting>
  <conditionalFormatting sqref="L28">
    <cfRule type="cellIs" dxfId="8057" priority="388" operator="greaterThan">
      <formula>$L$10</formula>
    </cfRule>
  </conditionalFormatting>
  <conditionalFormatting sqref="K28">
    <cfRule type="cellIs" dxfId="8056" priority="387" operator="greaterThan">
      <formula>$K$10</formula>
    </cfRule>
  </conditionalFormatting>
  <conditionalFormatting sqref="B28:D28">
    <cfRule type="cellIs" dxfId="8055" priority="386" operator="greaterThan">
      <formula>#REF!</formula>
    </cfRule>
  </conditionalFormatting>
  <conditionalFormatting sqref="E28:G28">
    <cfRule type="cellIs" dxfId="8054" priority="385" operator="greaterThan">
      <formula>$E$10</formula>
    </cfRule>
  </conditionalFormatting>
  <conditionalFormatting sqref="B28:D28">
    <cfRule type="cellIs" dxfId="8053" priority="384" operator="greaterThan">
      <formula>#REF!</formula>
    </cfRule>
  </conditionalFormatting>
  <conditionalFormatting sqref="E28:G28">
    <cfRule type="cellIs" dxfId="8052" priority="383" operator="greaterThan">
      <formula>$E$10</formula>
    </cfRule>
  </conditionalFormatting>
  <conditionalFormatting sqref="I28:J28">
    <cfRule type="cellIs" dxfId="8051" priority="382" operator="greaterThan">
      <formula>$I$10</formula>
    </cfRule>
  </conditionalFormatting>
  <conditionalFormatting sqref="O28">
    <cfRule type="cellIs" dxfId="8050" priority="381" operator="greaterThan">
      <formula>$O$10</formula>
    </cfRule>
  </conditionalFormatting>
  <conditionalFormatting sqref="O28">
    <cfRule type="cellIs" dxfId="8049" priority="380" operator="greaterThan">
      <formula>$O$10</formula>
    </cfRule>
  </conditionalFormatting>
  <conditionalFormatting sqref="H29">
    <cfRule type="cellIs" dxfId="8048" priority="379" operator="greaterThan">
      <formula>$H$10</formula>
    </cfRule>
  </conditionalFormatting>
  <conditionalFormatting sqref="H29">
    <cfRule type="cellIs" dxfId="8047" priority="378" operator="greaterThan">
      <formula>$H$10</formula>
    </cfRule>
  </conditionalFormatting>
  <conditionalFormatting sqref="M29">
    <cfRule type="cellIs" dxfId="8046" priority="377" operator="greaterThan">
      <formula>$M$10</formula>
    </cfRule>
  </conditionalFormatting>
  <conditionalFormatting sqref="L29">
    <cfRule type="cellIs" dxfId="8045" priority="376" operator="greaterThan">
      <formula>$L$10</formula>
    </cfRule>
  </conditionalFormatting>
  <conditionalFormatting sqref="M29">
    <cfRule type="cellIs" dxfId="8044" priority="375" operator="greaterThan">
      <formula>$M$10</formula>
    </cfRule>
  </conditionalFormatting>
  <conditionalFormatting sqref="L29">
    <cfRule type="cellIs" dxfId="8043" priority="374" operator="greaterThan">
      <formula>$L$10</formula>
    </cfRule>
  </conditionalFormatting>
  <conditionalFormatting sqref="K29">
    <cfRule type="cellIs" dxfId="8042" priority="373" operator="greaterThan">
      <formula>$K$10</formula>
    </cfRule>
  </conditionalFormatting>
  <conditionalFormatting sqref="B29:D29">
    <cfRule type="cellIs" dxfId="8041" priority="372" operator="greaterThan">
      <formula>#REF!</formula>
    </cfRule>
  </conditionalFormatting>
  <conditionalFormatting sqref="E29:G29">
    <cfRule type="cellIs" dxfId="8040" priority="371" operator="greaterThan">
      <formula>$E$10</formula>
    </cfRule>
  </conditionalFormatting>
  <conditionalFormatting sqref="B29:D29">
    <cfRule type="cellIs" dxfId="8039" priority="370" operator="greaterThan">
      <formula>#REF!</formula>
    </cfRule>
  </conditionalFormatting>
  <conditionalFormatting sqref="E29:G29">
    <cfRule type="cellIs" dxfId="8038" priority="369" operator="greaterThan">
      <formula>$E$10</formula>
    </cfRule>
  </conditionalFormatting>
  <conditionalFormatting sqref="I29:J29">
    <cfRule type="cellIs" dxfId="8037" priority="368" operator="greaterThan">
      <formula>$I$10</formula>
    </cfRule>
  </conditionalFormatting>
  <conditionalFormatting sqref="O29">
    <cfRule type="cellIs" dxfId="8036" priority="367" operator="greaterThan">
      <formula>$O$10</formula>
    </cfRule>
  </conditionalFormatting>
  <conditionalFormatting sqref="O29">
    <cfRule type="cellIs" dxfId="8035" priority="366" operator="greaterThan">
      <formula>$O$10</formula>
    </cfRule>
  </conditionalFormatting>
  <conditionalFormatting sqref="H30">
    <cfRule type="cellIs" dxfId="8034" priority="365" operator="greaterThan">
      <formula>$H$10</formula>
    </cfRule>
  </conditionalFormatting>
  <conditionalFormatting sqref="H30">
    <cfRule type="cellIs" dxfId="8033" priority="364" operator="greaterThan">
      <formula>$H$10</formula>
    </cfRule>
  </conditionalFormatting>
  <conditionalFormatting sqref="M30">
    <cfRule type="cellIs" dxfId="8032" priority="363" operator="greaterThan">
      <formula>$M$10</formula>
    </cfRule>
  </conditionalFormatting>
  <conditionalFormatting sqref="L30">
    <cfRule type="cellIs" dxfId="8031" priority="362" operator="greaterThan">
      <formula>$L$10</formula>
    </cfRule>
  </conditionalFormatting>
  <conditionalFormatting sqref="M30">
    <cfRule type="cellIs" dxfId="8030" priority="361" operator="greaterThan">
      <formula>$M$10</formula>
    </cfRule>
  </conditionalFormatting>
  <conditionalFormatting sqref="L30">
    <cfRule type="cellIs" dxfId="8029" priority="360" operator="greaterThan">
      <formula>$L$10</formula>
    </cfRule>
  </conditionalFormatting>
  <conditionalFormatting sqref="K30">
    <cfRule type="cellIs" dxfId="8028" priority="359" operator="greaterThan">
      <formula>$K$10</formula>
    </cfRule>
  </conditionalFormatting>
  <conditionalFormatting sqref="B30:D30">
    <cfRule type="cellIs" dxfId="8027" priority="358" operator="greaterThan">
      <formula>#REF!</formula>
    </cfRule>
  </conditionalFormatting>
  <conditionalFormatting sqref="E30:G30">
    <cfRule type="cellIs" dxfId="8026" priority="357" operator="greaterThan">
      <formula>$E$10</formula>
    </cfRule>
  </conditionalFormatting>
  <conditionalFormatting sqref="B30:D30">
    <cfRule type="cellIs" dxfId="8025" priority="356" operator="greaterThan">
      <formula>#REF!</formula>
    </cfRule>
  </conditionalFormatting>
  <conditionalFormatting sqref="E30:G30">
    <cfRule type="cellIs" dxfId="8024" priority="355" operator="greaterThan">
      <formula>$E$10</formula>
    </cfRule>
  </conditionalFormatting>
  <conditionalFormatting sqref="I30">
    <cfRule type="cellIs" dxfId="8023" priority="354" operator="greaterThan">
      <formula>$I$10</formula>
    </cfRule>
  </conditionalFormatting>
  <conditionalFormatting sqref="O30">
    <cfRule type="cellIs" dxfId="8022" priority="353" operator="greaterThan">
      <formula>$O$10</formula>
    </cfRule>
  </conditionalFormatting>
  <conditionalFormatting sqref="O30">
    <cfRule type="cellIs" dxfId="8021" priority="352" operator="greaterThan">
      <formula>$O$10</formula>
    </cfRule>
  </conditionalFormatting>
  <conditionalFormatting sqref="H31">
    <cfRule type="cellIs" dxfId="8020" priority="351" operator="greaterThan">
      <formula>$H$10</formula>
    </cfRule>
  </conditionalFormatting>
  <conditionalFormatting sqref="H31">
    <cfRule type="cellIs" dxfId="8019" priority="350" operator="greaterThan">
      <formula>$H$10</formula>
    </cfRule>
  </conditionalFormatting>
  <conditionalFormatting sqref="M31">
    <cfRule type="cellIs" dxfId="8018" priority="349" operator="greaterThan">
      <formula>$M$10</formula>
    </cfRule>
  </conditionalFormatting>
  <conditionalFormatting sqref="L31">
    <cfRule type="cellIs" dxfId="8017" priority="348" operator="greaterThan">
      <formula>$L$10</formula>
    </cfRule>
  </conditionalFormatting>
  <conditionalFormatting sqref="M31">
    <cfRule type="cellIs" dxfId="8016" priority="347" operator="greaterThan">
      <formula>$M$10</formula>
    </cfRule>
  </conditionalFormatting>
  <conditionalFormatting sqref="L31">
    <cfRule type="cellIs" dxfId="8015" priority="346" operator="greaterThan">
      <formula>$L$10</formula>
    </cfRule>
  </conditionalFormatting>
  <conditionalFormatting sqref="K31">
    <cfRule type="cellIs" dxfId="8014" priority="345" operator="greaterThan">
      <formula>$K$10</formula>
    </cfRule>
  </conditionalFormatting>
  <conditionalFormatting sqref="B31:D31">
    <cfRule type="cellIs" dxfId="8013" priority="344" operator="greaterThan">
      <formula>#REF!</formula>
    </cfRule>
  </conditionalFormatting>
  <conditionalFormatting sqref="E31:G31">
    <cfRule type="cellIs" dxfId="8012" priority="343" operator="greaterThan">
      <formula>$E$10</formula>
    </cfRule>
  </conditionalFormatting>
  <conditionalFormatting sqref="B31:D31">
    <cfRule type="cellIs" dxfId="8011" priority="342" operator="greaterThan">
      <formula>#REF!</formula>
    </cfRule>
  </conditionalFormatting>
  <conditionalFormatting sqref="E31:G31">
    <cfRule type="cellIs" dxfId="8010" priority="341" operator="greaterThan">
      <formula>$E$10</formula>
    </cfRule>
  </conditionalFormatting>
  <conditionalFormatting sqref="I31">
    <cfRule type="cellIs" dxfId="8009" priority="340" operator="greaterThan">
      <formula>$I$10</formula>
    </cfRule>
  </conditionalFormatting>
  <conditionalFormatting sqref="O31">
    <cfRule type="cellIs" dxfId="8008" priority="339" operator="greaterThan">
      <formula>$O$10</formula>
    </cfRule>
  </conditionalFormatting>
  <conditionalFormatting sqref="O31">
    <cfRule type="cellIs" dxfId="8007" priority="338" operator="greaterThan">
      <formula>$O$10</formula>
    </cfRule>
  </conditionalFormatting>
  <conditionalFormatting sqref="N28">
    <cfRule type="cellIs" dxfId="8006" priority="337" operator="greaterThan">
      <formula>$M$10</formula>
    </cfRule>
  </conditionalFormatting>
  <conditionalFormatting sqref="N28">
    <cfRule type="cellIs" dxfId="8005" priority="336" operator="greaterThan">
      <formula>$M$10</formula>
    </cfRule>
  </conditionalFormatting>
  <conditionalFormatting sqref="N29">
    <cfRule type="cellIs" dxfId="8004" priority="335" operator="greaterThan">
      <formula>$M$10</formula>
    </cfRule>
  </conditionalFormatting>
  <conditionalFormatting sqref="N29">
    <cfRule type="cellIs" dxfId="8003" priority="334" operator="greaterThan">
      <formula>$M$10</formula>
    </cfRule>
  </conditionalFormatting>
  <conditionalFormatting sqref="N30">
    <cfRule type="cellIs" dxfId="8002" priority="333" operator="greaterThan">
      <formula>$M$10</formula>
    </cfRule>
  </conditionalFormatting>
  <conditionalFormatting sqref="N30">
    <cfRule type="cellIs" dxfId="8001" priority="332" operator="greaterThan">
      <formula>$M$10</formula>
    </cfRule>
  </conditionalFormatting>
  <conditionalFormatting sqref="N31">
    <cfRule type="cellIs" dxfId="8000" priority="331" operator="greaterThan">
      <formula>$M$10</formula>
    </cfRule>
  </conditionalFormatting>
  <conditionalFormatting sqref="N31">
    <cfRule type="cellIs" dxfId="7999" priority="330" operator="greaterThan">
      <formula>$M$10</formula>
    </cfRule>
  </conditionalFormatting>
  <conditionalFormatting sqref="J30">
    <cfRule type="cellIs" dxfId="7998" priority="329" operator="greaterThan">
      <formula>$I$10</formula>
    </cfRule>
  </conditionalFormatting>
  <conditionalFormatting sqref="J31">
    <cfRule type="cellIs" dxfId="7997" priority="328" operator="greaterThan">
      <formula>$I$10</formula>
    </cfRule>
  </conditionalFormatting>
  <conditionalFormatting sqref="H32">
    <cfRule type="cellIs" dxfId="7996" priority="327" operator="greaterThan">
      <formula>$H$10</formula>
    </cfRule>
  </conditionalFormatting>
  <conditionalFormatting sqref="H32">
    <cfRule type="cellIs" dxfId="7995" priority="326" operator="greaterThan">
      <formula>$H$10</formula>
    </cfRule>
  </conditionalFormatting>
  <conditionalFormatting sqref="M32">
    <cfRule type="cellIs" dxfId="7994" priority="325" operator="greaterThan">
      <formula>$M$10</formula>
    </cfRule>
  </conditionalFormatting>
  <conditionalFormatting sqref="L32">
    <cfRule type="cellIs" dxfId="7993" priority="324" operator="greaterThan">
      <formula>$L$10</formula>
    </cfRule>
  </conditionalFormatting>
  <conditionalFormatting sqref="M32">
    <cfRule type="cellIs" dxfId="7992" priority="323" operator="greaterThan">
      <formula>$M$10</formula>
    </cfRule>
  </conditionalFormatting>
  <conditionalFormatting sqref="L32">
    <cfRule type="cellIs" dxfId="7991" priority="322" operator="greaterThan">
      <formula>$L$10</formula>
    </cfRule>
  </conditionalFormatting>
  <conditionalFormatting sqref="K32">
    <cfRule type="cellIs" dxfId="7990" priority="321" operator="greaterThan">
      <formula>$K$10</formula>
    </cfRule>
  </conditionalFormatting>
  <conditionalFormatting sqref="B32:D32">
    <cfRule type="cellIs" dxfId="7989" priority="320" operator="greaterThan">
      <formula>#REF!</formula>
    </cfRule>
  </conditionalFormatting>
  <conditionalFormatting sqref="E32:G32">
    <cfRule type="cellIs" dxfId="7988" priority="319" operator="greaterThan">
      <formula>$E$10</formula>
    </cfRule>
  </conditionalFormatting>
  <conditionalFormatting sqref="B32:D32">
    <cfRule type="cellIs" dxfId="7987" priority="318" operator="greaterThan">
      <formula>#REF!</formula>
    </cfRule>
  </conditionalFormatting>
  <conditionalFormatting sqref="E32:G32">
    <cfRule type="cellIs" dxfId="7986" priority="317" operator="greaterThan">
      <formula>$E$10</formula>
    </cfRule>
  </conditionalFormatting>
  <conditionalFormatting sqref="I32:J32">
    <cfRule type="cellIs" dxfId="7985" priority="316" operator="greaterThan">
      <formula>$I$10</formula>
    </cfRule>
  </conditionalFormatting>
  <conditionalFormatting sqref="O32">
    <cfRule type="cellIs" dxfId="7984" priority="315" operator="greaterThan">
      <formula>$O$10</formula>
    </cfRule>
  </conditionalFormatting>
  <conditionalFormatting sqref="O32">
    <cfRule type="cellIs" dxfId="7983" priority="314" operator="greaterThan">
      <formula>$O$10</formula>
    </cfRule>
  </conditionalFormatting>
  <conditionalFormatting sqref="H33">
    <cfRule type="cellIs" dxfId="7982" priority="313" operator="greaterThan">
      <formula>$H$10</formula>
    </cfRule>
  </conditionalFormatting>
  <conditionalFormatting sqref="H33">
    <cfRule type="cellIs" dxfId="7981" priority="312" operator="greaterThan">
      <formula>$H$10</formula>
    </cfRule>
  </conditionalFormatting>
  <conditionalFormatting sqref="M33">
    <cfRule type="cellIs" dxfId="7980" priority="311" operator="greaterThan">
      <formula>$M$10</formula>
    </cfRule>
  </conditionalFormatting>
  <conditionalFormatting sqref="L33">
    <cfRule type="cellIs" dxfId="7979" priority="310" operator="greaterThan">
      <formula>$L$10</formula>
    </cfRule>
  </conditionalFormatting>
  <conditionalFormatting sqref="M33">
    <cfRule type="cellIs" dxfId="7978" priority="309" operator="greaterThan">
      <formula>$M$10</formula>
    </cfRule>
  </conditionalFormatting>
  <conditionalFormatting sqref="L33">
    <cfRule type="cellIs" dxfId="7977" priority="308" operator="greaterThan">
      <formula>$L$10</formula>
    </cfRule>
  </conditionalFormatting>
  <conditionalFormatting sqref="K33">
    <cfRule type="cellIs" dxfId="7976" priority="307" operator="greaterThan">
      <formula>$K$10</formula>
    </cfRule>
  </conditionalFormatting>
  <conditionalFormatting sqref="B33:D33">
    <cfRule type="cellIs" dxfId="7975" priority="306" operator="greaterThan">
      <formula>#REF!</formula>
    </cfRule>
  </conditionalFormatting>
  <conditionalFormatting sqref="B33:D33">
    <cfRule type="cellIs" dxfId="7974" priority="305" operator="greaterThan">
      <formula>#REF!</formula>
    </cfRule>
  </conditionalFormatting>
  <conditionalFormatting sqref="I33:J33">
    <cfRule type="cellIs" dxfId="7973" priority="304" operator="greaterThan">
      <formula>$I$10</formula>
    </cfRule>
  </conditionalFormatting>
  <conditionalFormatting sqref="O33">
    <cfRule type="cellIs" dxfId="7972" priority="303" operator="greaterThan">
      <formula>$O$10</formula>
    </cfRule>
  </conditionalFormatting>
  <conditionalFormatting sqref="O33">
    <cfRule type="cellIs" dxfId="7971" priority="302" operator="greaterThan">
      <formula>$O$10</formula>
    </cfRule>
  </conditionalFormatting>
  <conditionalFormatting sqref="H34">
    <cfRule type="cellIs" dxfId="7970" priority="301" operator="greaterThan">
      <formula>$H$10</formula>
    </cfRule>
  </conditionalFormatting>
  <conditionalFormatting sqref="H34">
    <cfRule type="cellIs" dxfId="7969" priority="300" operator="greaterThan">
      <formula>$H$10</formula>
    </cfRule>
  </conditionalFormatting>
  <conditionalFormatting sqref="M34">
    <cfRule type="cellIs" dxfId="7968" priority="299" operator="greaterThan">
      <formula>$M$10</formula>
    </cfRule>
  </conditionalFormatting>
  <conditionalFormatting sqref="L34">
    <cfRule type="cellIs" dxfId="7967" priority="298" operator="greaterThan">
      <formula>$L$10</formula>
    </cfRule>
  </conditionalFormatting>
  <conditionalFormatting sqref="M34">
    <cfRule type="cellIs" dxfId="7966" priority="297" operator="greaterThan">
      <formula>$M$10</formula>
    </cfRule>
  </conditionalFormatting>
  <conditionalFormatting sqref="L34">
    <cfRule type="cellIs" dxfId="7965" priority="296" operator="greaterThan">
      <formula>$L$10</formula>
    </cfRule>
  </conditionalFormatting>
  <conditionalFormatting sqref="K34">
    <cfRule type="cellIs" dxfId="7964" priority="295" operator="greaterThan">
      <formula>$K$10</formula>
    </cfRule>
  </conditionalFormatting>
  <conditionalFormatting sqref="B34:D34">
    <cfRule type="cellIs" dxfId="7963" priority="294" operator="greaterThan">
      <formula>#REF!</formula>
    </cfRule>
  </conditionalFormatting>
  <conditionalFormatting sqref="E34:G34">
    <cfRule type="cellIs" dxfId="7962" priority="293" operator="greaterThan">
      <formula>$E$10</formula>
    </cfRule>
  </conditionalFormatting>
  <conditionalFormatting sqref="B34:D34">
    <cfRule type="cellIs" dxfId="7961" priority="292" operator="greaterThan">
      <formula>#REF!</formula>
    </cfRule>
  </conditionalFormatting>
  <conditionalFormatting sqref="E34:G34">
    <cfRule type="cellIs" dxfId="7960" priority="291" operator="greaterThan">
      <formula>$E$10</formula>
    </cfRule>
  </conditionalFormatting>
  <conditionalFormatting sqref="I34:J34">
    <cfRule type="cellIs" dxfId="7959" priority="290" operator="greaterThan">
      <formula>$I$10</formula>
    </cfRule>
  </conditionalFormatting>
  <conditionalFormatting sqref="O34">
    <cfRule type="cellIs" dxfId="7958" priority="289" operator="greaterThan">
      <formula>$O$10</formula>
    </cfRule>
  </conditionalFormatting>
  <conditionalFormatting sqref="O34">
    <cfRule type="cellIs" dxfId="7957" priority="288" operator="greaterThan">
      <formula>$O$10</formula>
    </cfRule>
  </conditionalFormatting>
  <conditionalFormatting sqref="N32">
    <cfRule type="cellIs" dxfId="7956" priority="287" operator="greaterThan">
      <formula>$M$10</formula>
    </cfRule>
  </conditionalFormatting>
  <conditionalFormatting sqref="N32">
    <cfRule type="cellIs" dxfId="7955" priority="286" operator="greaterThan">
      <formula>$M$10</formula>
    </cfRule>
  </conditionalFormatting>
  <conditionalFormatting sqref="N33">
    <cfRule type="cellIs" dxfId="7954" priority="285" operator="greaterThan">
      <formula>$M$10</formula>
    </cfRule>
  </conditionalFormatting>
  <conditionalFormatting sqref="N33">
    <cfRule type="cellIs" dxfId="7953" priority="284" operator="greaterThan">
      <formula>$M$10</formula>
    </cfRule>
  </conditionalFormatting>
  <conditionalFormatting sqref="N34">
    <cfRule type="cellIs" dxfId="7952" priority="283" operator="greaterThan">
      <formula>$M$10</formula>
    </cfRule>
  </conditionalFormatting>
  <conditionalFormatting sqref="N34">
    <cfRule type="cellIs" dxfId="7951" priority="282" operator="greaterThan">
      <formula>$M$10</formula>
    </cfRule>
  </conditionalFormatting>
  <conditionalFormatting sqref="E33">
    <cfRule type="cellIs" dxfId="7950" priority="281" operator="greaterThan">
      <formula>#REF!</formula>
    </cfRule>
  </conditionalFormatting>
  <conditionalFormatting sqref="E33">
    <cfRule type="cellIs" dxfId="7949" priority="280" operator="greaterThan">
      <formula>#REF!</formula>
    </cfRule>
  </conditionalFormatting>
  <conditionalFormatting sqref="F33">
    <cfRule type="cellIs" dxfId="7948" priority="279" operator="greaterThan">
      <formula>#REF!</formula>
    </cfRule>
  </conditionalFormatting>
  <conditionalFormatting sqref="F33">
    <cfRule type="cellIs" dxfId="7947" priority="278" operator="greaterThan">
      <formula>#REF!</formula>
    </cfRule>
  </conditionalFormatting>
  <conditionalFormatting sqref="G33">
    <cfRule type="cellIs" dxfId="7946" priority="277" operator="greaterThan">
      <formula>#REF!</formula>
    </cfRule>
  </conditionalFormatting>
  <conditionalFormatting sqref="G33">
    <cfRule type="cellIs" dxfId="7945" priority="276" operator="greaterThan">
      <formula>#REF!</formula>
    </cfRule>
  </conditionalFormatting>
  <conditionalFormatting sqref="P28">
    <cfRule type="cellIs" dxfId="7944" priority="275" operator="greaterThan">
      <formula>$I$10</formula>
    </cfRule>
  </conditionalFormatting>
  <conditionalFormatting sqref="P29">
    <cfRule type="cellIs" dxfId="7943" priority="274" operator="greaterThan">
      <formula>$I$10</formula>
    </cfRule>
  </conditionalFormatting>
  <conditionalFormatting sqref="P30">
    <cfRule type="cellIs" dxfId="7942" priority="273" operator="greaterThan">
      <formula>$I$10</formula>
    </cfRule>
  </conditionalFormatting>
  <conditionalFormatting sqref="P31">
    <cfRule type="cellIs" dxfId="7941" priority="272" operator="greaterThan">
      <formula>$I$10</formula>
    </cfRule>
  </conditionalFormatting>
  <conditionalFormatting sqref="P32">
    <cfRule type="cellIs" dxfId="7940" priority="271" operator="greaterThan">
      <formula>$I$10</formula>
    </cfRule>
  </conditionalFormatting>
  <conditionalFormatting sqref="P33">
    <cfRule type="cellIs" dxfId="7939" priority="270" operator="greaterThan">
      <formula>$I$10</formula>
    </cfRule>
  </conditionalFormatting>
  <conditionalFormatting sqref="P34">
    <cfRule type="cellIs" dxfId="7938" priority="269" operator="greaterThan">
      <formula>$I$10</formula>
    </cfRule>
  </conditionalFormatting>
  <conditionalFormatting sqref="Q35:Q41">
    <cfRule type="cellIs" dxfId="7937" priority="143" operator="greaterThan">
      <formula>$Q$10</formula>
    </cfRule>
  </conditionalFormatting>
  <conditionalFormatting sqref="H35">
    <cfRule type="cellIs" dxfId="7936" priority="142" operator="greaterThan">
      <formula>$H$10</formula>
    </cfRule>
  </conditionalFormatting>
  <conditionalFormatting sqref="H35">
    <cfRule type="cellIs" dxfId="7935" priority="141" operator="greaterThan">
      <formula>$H$10</formula>
    </cfRule>
  </conditionalFormatting>
  <conditionalFormatting sqref="M35">
    <cfRule type="cellIs" dxfId="7934" priority="140" operator="greaterThan">
      <formula>$M$10</formula>
    </cfRule>
  </conditionalFormatting>
  <conditionalFormatting sqref="L35">
    <cfRule type="cellIs" dxfId="7933" priority="139" operator="greaterThan">
      <formula>$L$10</formula>
    </cfRule>
  </conditionalFormatting>
  <conditionalFormatting sqref="M35">
    <cfRule type="cellIs" dxfId="7932" priority="138" operator="greaterThan">
      <formula>$M$10</formula>
    </cfRule>
  </conditionalFormatting>
  <conditionalFormatting sqref="L35">
    <cfRule type="cellIs" dxfId="7931" priority="137" operator="greaterThan">
      <formula>$L$10</formula>
    </cfRule>
  </conditionalFormatting>
  <conditionalFormatting sqref="K35">
    <cfRule type="cellIs" dxfId="7930" priority="136" operator="greaterThan">
      <formula>$K$10</formula>
    </cfRule>
  </conditionalFormatting>
  <conditionalFormatting sqref="B35:D35">
    <cfRule type="cellIs" dxfId="7929" priority="135" operator="greaterThan">
      <formula>#REF!</formula>
    </cfRule>
  </conditionalFormatting>
  <conditionalFormatting sqref="E35:G35">
    <cfRule type="cellIs" dxfId="7928" priority="134" operator="greaterThan">
      <formula>$E$10</formula>
    </cfRule>
  </conditionalFormatting>
  <conditionalFormatting sqref="B35:D35">
    <cfRule type="cellIs" dxfId="7927" priority="133" operator="greaterThan">
      <formula>#REF!</formula>
    </cfRule>
  </conditionalFormatting>
  <conditionalFormatting sqref="E35:G35">
    <cfRule type="cellIs" dxfId="7926" priority="132" operator="greaterThan">
      <formula>$E$10</formula>
    </cfRule>
  </conditionalFormatting>
  <conditionalFormatting sqref="I35:J35">
    <cfRule type="cellIs" dxfId="7925" priority="131" operator="greaterThan">
      <formula>$I$10</formula>
    </cfRule>
  </conditionalFormatting>
  <conditionalFormatting sqref="O35">
    <cfRule type="cellIs" dxfId="7924" priority="130" operator="greaterThan">
      <formula>$O$10</formula>
    </cfRule>
  </conditionalFormatting>
  <conditionalFormatting sqref="O35">
    <cfRule type="cellIs" dxfId="7923" priority="129" operator="greaterThan">
      <formula>$O$10</formula>
    </cfRule>
  </conditionalFormatting>
  <conditionalFormatting sqref="H36">
    <cfRule type="cellIs" dxfId="7922" priority="128" operator="greaterThan">
      <formula>$H$10</formula>
    </cfRule>
  </conditionalFormatting>
  <conditionalFormatting sqref="H36">
    <cfRule type="cellIs" dxfId="7921" priority="127" operator="greaterThan">
      <formula>$H$10</formula>
    </cfRule>
  </conditionalFormatting>
  <conditionalFormatting sqref="M36">
    <cfRule type="cellIs" dxfId="7920" priority="126" operator="greaterThan">
      <formula>$M$10</formula>
    </cfRule>
  </conditionalFormatting>
  <conditionalFormatting sqref="L36">
    <cfRule type="cellIs" dxfId="7919" priority="125" operator="greaterThan">
      <formula>$L$10</formula>
    </cfRule>
  </conditionalFormatting>
  <conditionalFormatting sqref="M36">
    <cfRule type="cellIs" dxfId="7918" priority="124" operator="greaterThan">
      <formula>$M$10</formula>
    </cfRule>
  </conditionalFormatting>
  <conditionalFormatting sqref="L36">
    <cfRule type="cellIs" dxfId="7917" priority="123" operator="greaterThan">
      <formula>$L$10</formula>
    </cfRule>
  </conditionalFormatting>
  <conditionalFormatting sqref="K36">
    <cfRule type="cellIs" dxfId="7916" priority="122" operator="greaterThan">
      <formula>$K$10</formula>
    </cfRule>
  </conditionalFormatting>
  <conditionalFormatting sqref="B36:D36">
    <cfRule type="cellIs" dxfId="7915" priority="121" operator="greaterThan">
      <formula>#REF!</formula>
    </cfRule>
  </conditionalFormatting>
  <conditionalFormatting sqref="E36:G36">
    <cfRule type="cellIs" dxfId="7914" priority="120" operator="greaterThan">
      <formula>$E$10</formula>
    </cfRule>
  </conditionalFormatting>
  <conditionalFormatting sqref="B36:D36">
    <cfRule type="cellIs" dxfId="7913" priority="119" operator="greaterThan">
      <formula>#REF!</formula>
    </cfRule>
  </conditionalFormatting>
  <conditionalFormatting sqref="E36:G36">
    <cfRule type="cellIs" dxfId="7912" priority="118" operator="greaterThan">
      <formula>$E$10</formula>
    </cfRule>
  </conditionalFormatting>
  <conditionalFormatting sqref="I36:J36">
    <cfRule type="cellIs" dxfId="7911" priority="117" operator="greaterThan">
      <formula>$I$10</formula>
    </cfRule>
  </conditionalFormatting>
  <conditionalFormatting sqref="O36">
    <cfRule type="cellIs" dxfId="7910" priority="116" operator="greaterThan">
      <formula>$O$10</formula>
    </cfRule>
  </conditionalFormatting>
  <conditionalFormatting sqref="O36">
    <cfRule type="cellIs" dxfId="7909" priority="115" operator="greaterThan">
      <formula>$O$10</formula>
    </cfRule>
  </conditionalFormatting>
  <conditionalFormatting sqref="H37">
    <cfRule type="cellIs" dxfId="7908" priority="114" operator="greaterThan">
      <formula>$H$10</formula>
    </cfRule>
  </conditionalFormatting>
  <conditionalFormatting sqref="H37">
    <cfRule type="cellIs" dxfId="7907" priority="113" operator="greaterThan">
      <formula>$H$10</formula>
    </cfRule>
  </conditionalFormatting>
  <conditionalFormatting sqref="M37">
    <cfRule type="cellIs" dxfId="7906" priority="112" operator="greaterThan">
      <formula>$M$10</formula>
    </cfRule>
  </conditionalFormatting>
  <conditionalFormatting sqref="L37">
    <cfRule type="cellIs" dxfId="7905" priority="111" operator="greaterThan">
      <formula>$L$10</formula>
    </cfRule>
  </conditionalFormatting>
  <conditionalFormatting sqref="M37">
    <cfRule type="cellIs" dxfId="7904" priority="110" operator="greaterThan">
      <formula>$M$10</formula>
    </cfRule>
  </conditionalFormatting>
  <conditionalFormatting sqref="L37">
    <cfRule type="cellIs" dxfId="7903" priority="109" operator="greaterThan">
      <formula>$L$10</formula>
    </cfRule>
  </conditionalFormatting>
  <conditionalFormatting sqref="K37">
    <cfRule type="cellIs" dxfId="7902" priority="108" operator="greaterThan">
      <formula>$K$10</formula>
    </cfRule>
  </conditionalFormatting>
  <conditionalFormatting sqref="B37:D37">
    <cfRule type="cellIs" dxfId="7901" priority="107" operator="greaterThan">
      <formula>#REF!</formula>
    </cfRule>
  </conditionalFormatting>
  <conditionalFormatting sqref="E37:G37">
    <cfRule type="cellIs" dxfId="7900" priority="106" operator="greaterThan">
      <formula>$E$10</formula>
    </cfRule>
  </conditionalFormatting>
  <conditionalFormatting sqref="B37:D37">
    <cfRule type="cellIs" dxfId="7899" priority="105" operator="greaterThan">
      <formula>#REF!</formula>
    </cfRule>
  </conditionalFormatting>
  <conditionalFormatting sqref="E37:G37">
    <cfRule type="cellIs" dxfId="7898" priority="104" operator="greaterThan">
      <formula>$E$10</formula>
    </cfRule>
  </conditionalFormatting>
  <conditionalFormatting sqref="I37">
    <cfRule type="cellIs" dxfId="7897" priority="103" operator="greaterThan">
      <formula>$I$10</formula>
    </cfRule>
  </conditionalFormatting>
  <conditionalFormatting sqref="O37">
    <cfRule type="cellIs" dxfId="7896" priority="102" operator="greaterThan">
      <formula>$O$10</formula>
    </cfRule>
  </conditionalFormatting>
  <conditionalFormatting sqref="O37">
    <cfRule type="cellIs" dxfId="7895" priority="101" operator="greaterThan">
      <formula>$O$10</formula>
    </cfRule>
  </conditionalFormatting>
  <conditionalFormatting sqref="H38">
    <cfRule type="cellIs" dxfId="7894" priority="100" operator="greaterThan">
      <formula>$H$10</formula>
    </cfRule>
  </conditionalFormatting>
  <conditionalFormatting sqref="H38">
    <cfRule type="cellIs" dxfId="7893" priority="99" operator="greaterThan">
      <formula>$H$10</formula>
    </cfRule>
  </conditionalFormatting>
  <conditionalFormatting sqref="M38">
    <cfRule type="cellIs" dxfId="7892" priority="98" operator="greaterThan">
      <formula>$M$10</formula>
    </cfRule>
  </conditionalFormatting>
  <conditionalFormatting sqref="L38">
    <cfRule type="cellIs" dxfId="7891" priority="97" operator="greaterThan">
      <formula>$L$10</formula>
    </cfRule>
  </conditionalFormatting>
  <conditionalFormatting sqref="M38">
    <cfRule type="cellIs" dxfId="7890" priority="96" operator="greaterThan">
      <formula>$M$10</formula>
    </cfRule>
  </conditionalFormatting>
  <conditionalFormatting sqref="L38">
    <cfRule type="cellIs" dxfId="7889" priority="95" operator="greaterThan">
      <formula>$L$10</formula>
    </cfRule>
  </conditionalFormatting>
  <conditionalFormatting sqref="K38">
    <cfRule type="cellIs" dxfId="7888" priority="94" operator="greaterThan">
      <formula>$K$10</formula>
    </cfRule>
  </conditionalFormatting>
  <conditionalFormatting sqref="B38:D38">
    <cfRule type="cellIs" dxfId="7887" priority="93" operator="greaterThan">
      <formula>#REF!</formula>
    </cfRule>
  </conditionalFormatting>
  <conditionalFormatting sqref="E38:G38">
    <cfRule type="cellIs" dxfId="7886" priority="92" operator="greaterThan">
      <formula>$E$10</formula>
    </cfRule>
  </conditionalFormatting>
  <conditionalFormatting sqref="B38:D38">
    <cfRule type="cellIs" dxfId="7885" priority="91" operator="greaterThan">
      <formula>#REF!</formula>
    </cfRule>
  </conditionalFormatting>
  <conditionalFormatting sqref="E38:G38">
    <cfRule type="cellIs" dxfId="7884" priority="90" operator="greaterThan">
      <formula>$E$10</formula>
    </cfRule>
  </conditionalFormatting>
  <conditionalFormatting sqref="I38">
    <cfRule type="cellIs" dxfId="7883" priority="89" operator="greaterThan">
      <formula>$I$10</formula>
    </cfRule>
  </conditionalFormatting>
  <conditionalFormatting sqref="O38">
    <cfRule type="cellIs" dxfId="7882" priority="88" operator="greaterThan">
      <formula>$O$10</formula>
    </cfRule>
  </conditionalFormatting>
  <conditionalFormatting sqref="O38">
    <cfRule type="cellIs" dxfId="7881" priority="87" operator="greaterThan">
      <formula>$O$10</formula>
    </cfRule>
  </conditionalFormatting>
  <conditionalFormatting sqref="N35">
    <cfRule type="cellIs" dxfId="7880" priority="86" operator="greaterThan">
      <formula>$M$10</formula>
    </cfRule>
  </conditionalFormatting>
  <conditionalFormatting sqref="N35">
    <cfRule type="cellIs" dxfId="7879" priority="85" operator="greaterThan">
      <formula>$M$10</formula>
    </cfRule>
  </conditionalFormatting>
  <conditionalFormatting sqref="N36">
    <cfRule type="cellIs" dxfId="7878" priority="84" operator="greaterThan">
      <formula>$M$10</formula>
    </cfRule>
  </conditionalFormatting>
  <conditionalFormatting sqref="N36">
    <cfRule type="cellIs" dxfId="7877" priority="83" operator="greaterThan">
      <formula>$M$10</formula>
    </cfRule>
  </conditionalFormatting>
  <conditionalFormatting sqref="N37">
    <cfRule type="cellIs" dxfId="7876" priority="82" operator="greaterThan">
      <formula>$M$10</formula>
    </cfRule>
  </conditionalFormatting>
  <conditionalFormatting sqref="N37">
    <cfRule type="cellIs" dxfId="7875" priority="81" operator="greaterThan">
      <formula>$M$10</formula>
    </cfRule>
  </conditionalFormatting>
  <conditionalFormatting sqref="N38">
    <cfRule type="cellIs" dxfId="7874" priority="80" operator="greaterThan">
      <formula>$M$10</formula>
    </cfRule>
  </conditionalFormatting>
  <conditionalFormatting sqref="N38">
    <cfRule type="cellIs" dxfId="7873" priority="79" operator="greaterThan">
      <formula>$M$10</formula>
    </cfRule>
  </conditionalFormatting>
  <conditionalFormatting sqref="J37">
    <cfRule type="cellIs" dxfId="7872" priority="78" operator="greaterThan">
      <formula>$I$10</formula>
    </cfRule>
  </conditionalFormatting>
  <conditionalFormatting sqref="J38">
    <cfRule type="cellIs" dxfId="7871" priority="77" operator="greaterThan">
      <formula>$I$10</formula>
    </cfRule>
  </conditionalFormatting>
  <conditionalFormatting sqref="H39">
    <cfRule type="cellIs" dxfId="7870" priority="76" operator="greaterThan">
      <formula>$H$10</formula>
    </cfRule>
  </conditionalFormatting>
  <conditionalFormatting sqref="H39">
    <cfRule type="cellIs" dxfId="7869" priority="75" operator="greaterThan">
      <formula>$H$10</formula>
    </cfRule>
  </conditionalFormatting>
  <conditionalFormatting sqref="M39">
    <cfRule type="cellIs" dxfId="7868" priority="74" operator="greaterThan">
      <formula>$M$10</formula>
    </cfRule>
  </conditionalFormatting>
  <conditionalFormatting sqref="L39">
    <cfRule type="cellIs" dxfId="7867" priority="73" operator="greaterThan">
      <formula>$L$10</formula>
    </cfRule>
  </conditionalFormatting>
  <conditionalFormatting sqref="M39">
    <cfRule type="cellIs" dxfId="7866" priority="72" operator="greaterThan">
      <formula>$M$10</formula>
    </cfRule>
  </conditionalFormatting>
  <conditionalFormatting sqref="L39">
    <cfRule type="cellIs" dxfId="7865" priority="71" operator="greaterThan">
      <formula>$L$10</formula>
    </cfRule>
  </conditionalFormatting>
  <conditionalFormatting sqref="K39">
    <cfRule type="cellIs" dxfId="7864" priority="70" operator="greaterThan">
      <formula>$K$10</formula>
    </cfRule>
  </conditionalFormatting>
  <conditionalFormatting sqref="B39:D39">
    <cfRule type="cellIs" dxfId="7863" priority="69" operator="greaterThan">
      <formula>#REF!</formula>
    </cfRule>
  </conditionalFormatting>
  <conditionalFormatting sqref="E39:G39">
    <cfRule type="cellIs" dxfId="7862" priority="68" operator="greaterThan">
      <formula>$E$10</formula>
    </cfRule>
  </conditionalFormatting>
  <conditionalFormatting sqref="B39:D39">
    <cfRule type="cellIs" dxfId="7861" priority="67" operator="greaterThan">
      <formula>#REF!</formula>
    </cfRule>
  </conditionalFormatting>
  <conditionalFormatting sqref="E39:G39">
    <cfRule type="cellIs" dxfId="7860" priority="66" operator="greaterThan">
      <formula>$E$10</formula>
    </cfRule>
  </conditionalFormatting>
  <conditionalFormatting sqref="I39:J39">
    <cfRule type="cellIs" dxfId="7859" priority="65" operator="greaterThan">
      <formula>$I$10</formula>
    </cfRule>
  </conditionalFormatting>
  <conditionalFormatting sqref="O39">
    <cfRule type="cellIs" dxfId="7858" priority="64" operator="greaterThan">
      <formula>$O$10</formula>
    </cfRule>
  </conditionalFormatting>
  <conditionalFormatting sqref="O39">
    <cfRule type="cellIs" dxfId="7857" priority="63" operator="greaterThan">
      <formula>$O$10</formula>
    </cfRule>
  </conditionalFormatting>
  <conditionalFormatting sqref="H40">
    <cfRule type="cellIs" dxfId="7856" priority="62" operator="greaterThan">
      <formula>$H$10</formula>
    </cfRule>
  </conditionalFormatting>
  <conditionalFormatting sqref="H40">
    <cfRule type="cellIs" dxfId="7855" priority="61" operator="greaterThan">
      <formula>$H$10</formula>
    </cfRule>
  </conditionalFormatting>
  <conditionalFormatting sqref="M40">
    <cfRule type="cellIs" dxfId="7854" priority="60" operator="greaterThan">
      <formula>$M$10</formula>
    </cfRule>
  </conditionalFormatting>
  <conditionalFormatting sqref="L40">
    <cfRule type="cellIs" dxfId="7853" priority="59" operator="greaterThan">
      <formula>$L$10</formula>
    </cfRule>
  </conditionalFormatting>
  <conditionalFormatting sqref="M40">
    <cfRule type="cellIs" dxfId="7852" priority="58" operator="greaterThan">
      <formula>$M$10</formula>
    </cfRule>
  </conditionalFormatting>
  <conditionalFormatting sqref="L40">
    <cfRule type="cellIs" dxfId="7851" priority="57" operator="greaterThan">
      <formula>$L$10</formula>
    </cfRule>
  </conditionalFormatting>
  <conditionalFormatting sqref="K40">
    <cfRule type="cellIs" dxfId="7850" priority="56" operator="greaterThan">
      <formula>$K$10</formula>
    </cfRule>
  </conditionalFormatting>
  <conditionalFormatting sqref="B40:D40">
    <cfRule type="cellIs" dxfId="7849" priority="55" operator="greaterThan">
      <formula>#REF!</formula>
    </cfRule>
  </conditionalFormatting>
  <conditionalFormatting sqref="B40:D40">
    <cfRule type="cellIs" dxfId="7848" priority="54" operator="greaterThan">
      <formula>#REF!</formula>
    </cfRule>
  </conditionalFormatting>
  <conditionalFormatting sqref="I40:J40">
    <cfRule type="cellIs" dxfId="7847" priority="53" operator="greaterThan">
      <formula>$I$10</formula>
    </cfRule>
  </conditionalFormatting>
  <conditionalFormatting sqref="O40">
    <cfRule type="cellIs" dxfId="7846" priority="52" operator="greaterThan">
      <formula>$O$10</formula>
    </cfRule>
  </conditionalFormatting>
  <conditionalFormatting sqref="O40">
    <cfRule type="cellIs" dxfId="7845" priority="51" operator="greaterThan">
      <formula>$O$10</formula>
    </cfRule>
  </conditionalFormatting>
  <conditionalFormatting sqref="H41">
    <cfRule type="cellIs" dxfId="7844" priority="50" operator="greaterThan">
      <formula>$H$10</formula>
    </cfRule>
  </conditionalFormatting>
  <conditionalFormatting sqref="H41">
    <cfRule type="cellIs" dxfId="7843" priority="49" operator="greaterThan">
      <formula>$H$10</formula>
    </cfRule>
  </conditionalFormatting>
  <conditionalFormatting sqref="M41">
    <cfRule type="cellIs" dxfId="7842" priority="48" operator="greaterThan">
      <formula>$M$10</formula>
    </cfRule>
  </conditionalFormatting>
  <conditionalFormatting sqref="L41">
    <cfRule type="cellIs" dxfId="7841" priority="47" operator="greaterThan">
      <formula>$L$10</formula>
    </cfRule>
  </conditionalFormatting>
  <conditionalFormatting sqref="M41">
    <cfRule type="cellIs" dxfId="7840" priority="46" operator="greaterThan">
      <formula>$M$10</formula>
    </cfRule>
  </conditionalFormatting>
  <conditionalFormatting sqref="L41">
    <cfRule type="cellIs" dxfId="7839" priority="45" operator="greaterThan">
      <formula>$L$10</formula>
    </cfRule>
  </conditionalFormatting>
  <conditionalFormatting sqref="K41">
    <cfRule type="cellIs" dxfId="7838" priority="44" operator="greaterThan">
      <formula>$K$10</formula>
    </cfRule>
  </conditionalFormatting>
  <conditionalFormatting sqref="B41:D41">
    <cfRule type="cellIs" dxfId="7837" priority="43" operator="greaterThan">
      <formula>#REF!</formula>
    </cfRule>
  </conditionalFormatting>
  <conditionalFormatting sqref="E41:G41">
    <cfRule type="cellIs" dxfId="7836" priority="42" operator="greaterThan">
      <formula>$E$10</formula>
    </cfRule>
  </conditionalFormatting>
  <conditionalFormatting sqref="B41:D41">
    <cfRule type="cellIs" dxfId="7835" priority="41" operator="greaterThan">
      <formula>#REF!</formula>
    </cfRule>
  </conditionalFormatting>
  <conditionalFormatting sqref="E41:G41">
    <cfRule type="cellIs" dxfId="7834" priority="40" operator="greaterThan">
      <formula>$E$10</formula>
    </cfRule>
  </conditionalFormatting>
  <conditionalFormatting sqref="I41:J41">
    <cfRule type="cellIs" dxfId="7833" priority="39" operator="greaterThan">
      <formula>$I$10</formula>
    </cfRule>
  </conditionalFormatting>
  <conditionalFormatting sqref="O41">
    <cfRule type="cellIs" dxfId="7832" priority="38" operator="greaterThan">
      <formula>$O$10</formula>
    </cfRule>
  </conditionalFormatting>
  <conditionalFormatting sqref="O41">
    <cfRule type="cellIs" dxfId="7831" priority="37" operator="greaterThan">
      <formula>$O$10</formula>
    </cfRule>
  </conditionalFormatting>
  <conditionalFormatting sqref="N39">
    <cfRule type="cellIs" dxfId="7830" priority="36" operator="greaterThan">
      <formula>$M$10</formula>
    </cfRule>
  </conditionalFormatting>
  <conditionalFormatting sqref="N39">
    <cfRule type="cellIs" dxfId="7829" priority="35" operator="greaterThan">
      <formula>$M$10</formula>
    </cfRule>
  </conditionalFormatting>
  <conditionalFormatting sqref="N40">
    <cfRule type="cellIs" dxfId="7828" priority="34" operator="greaterThan">
      <formula>$M$10</formula>
    </cfRule>
  </conditionalFormatting>
  <conditionalFormatting sqref="N40">
    <cfRule type="cellIs" dxfId="7827" priority="33" operator="greaterThan">
      <formula>$M$10</formula>
    </cfRule>
  </conditionalFormatting>
  <conditionalFormatting sqref="N41">
    <cfRule type="cellIs" dxfId="7826" priority="32" operator="greaterThan">
      <formula>$M$10</formula>
    </cfRule>
  </conditionalFormatting>
  <conditionalFormatting sqref="N41">
    <cfRule type="cellIs" dxfId="7825" priority="31" operator="greaterThan">
      <formula>$M$10</formula>
    </cfRule>
  </conditionalFormatting>
  <conditionalFormatting sqref="E40">
    <cfRule type="cellIs" dxfId="7824" priority="30" operator="greaterThan">
      <formula>#REF!</formula>
    </cfRule>
  </conditionalFormatting>
  <conditionalFormatting sqref="E40">
    <cfRule type="cellIs" dxfId="7823" priority="29" operator="greaterThan">
      <formula>#REF!</formula>
    </cfRule>
  </conditionalFormatting>
  <conditionalFormatting sqref="F40">
    <cfRule type="cellIs" dxfId="7822" priority="28" operator="greaterThan">
      <formula>#REF!</formula>
    </cfRule>
  </conditionalFormatting>
  <conditionalFormatting sqref="F40">
    <cfRule type="cellIs" dxfId="7821" priority="27" operator="greaterThan">
      <formula>#REF!</formula>
    </cfRule>
  </conditionalFormatting>
  <conditionalFormatting sqref="G40">
    <cfRule type="cellIs" dxfId="7820" priority="26" operator="greaterThan">
      <formula>#REF!</formula>
    </cfRule>
  </conditionalFormatting>
  <conditionalFormatting sqref="G40">
    <cfRule type="cellIs" dxfId="7819" priority="25" operator="greaterThan">
      <formula>#REF!</formula>
    </cfRule>
  </conditionalFormatting>
  <conditionalFormatting sqref="P35">
    <cfRule type="cellIs" dxfId="7818" priority="24" operator="greaterThan">
      <formula>$I$10</formula>
    </cfRule>
  </conditionalFormatting>
  <conditionalFormatting sqref="P36">
    <cfRule type="cellIs" dxfId="7817" priority="23" operator="greaterThan">
      <formula>$I$10</formula>
    </cfRule>
  </conditionalFormatting>
  <conditionalFormatting sqref="P37">
    <cfRule type="cellIs" dxfId="7816" priority="22" operator="greaterThan">
      <formula>$I$10</formula>
    </cfRule>
  </conditionalFormatting>
  <conditionalFormatting sqref="P38">
    <cfRule type="cellIs" dxfId="7815" priority="21" operator="greaterThan">
      <formula>$I$10</formula>
    </cfRule>
  </conditionalFormatting>
  <conditionalFormatting sqref="P39">
    <cfRule type="cellIs" dxfId="7814" priority="20" operator="greaterThan">
      <formula>$I$10</formula>
    </cfRule>
  </conditionalFormatting>
  <conditionalFormatting sqref="P40">
    <cfRule type="cellIs" dxfId="7813" priority="19" operator="greaterThan">
      <formula>$I$10</formula>
    </cfRule>
  </conditionalFormatting>
  <conditionalFormatting sqref="P41">
    <cfRule type="cellIs" dxfId="7812" priority="18" operator="greaterThan">
      <formula>$I$10</formula>
    </cfRule>
  </conditionalFormatting>
  <printOptions horizontalCentered="1"/>
  <pageMargins left="0.3" right="0.3" top="0.3" bottom="0.3" header="0.1" footer="0.1"/>
  <pageSetup paperSize="9" scale="39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465E-B72D-42B8-8593-ED7E91172C6C}">
  <sheetPr>
    <pageSetUpPr fitToPage="1"/>
  </sheetPr>
  <dimension ref="A1:U89"/>
  <sheetViews>
    <sheetView showGridLines="0" view="pageBreakPreview" topLeftCell="A34" zoomScale="70" zoomScaleNormal="75" zoomScaleSheetLayoutView="70" workbookViewId="0">
      <selection activeCell="B57" sqref="B57:P63"/>
    </sheetView>
  </sheetViews>
  <sheetFormatPr defaultColWidth="9.140625" defaultRowHeight="12.75"/>
  <cols>
    <col min="1" max="1" width="10.5703125" style="329" customWidth="1"/>
    <col min="2" max="16" width="12.28515625" style="330" customWidth="1"/>
    <col min="17" max="17" width="12.28515625" style="329" customWidth="1"/>
    <col min="18" max="18" width="12.28515625" style="342" customWidth="1"/>
    <col min="19" max="21" width="12.28515625" style="329" customWidth="1"/>
    <col min="22" max="33" width="9.85546875" style="329" customWidth="1"/>
    <col min="34" max="16384" width="9.140625" style="329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44682</v>
      </c>
      <c r="D3" s="848"/>
      <c r="E3" s="848"/>
      <c r="F3" s="848"/>
      <c r="G3" s="848"/>
      <c r="H3" s="848"/>
      <c r="I3" s="646" t="s">
        <v>30</v>
      </c>
      <c r="J3" s="646"/>
      <c r="K3" s="646"/>
      <c r="L3" s="851">
        <v>44712</v>
      </c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648"/>
      <c r="J4" s="648"/>
      <c r="K4" s="648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2"/>
      <c r="I5" s="650" t="s">
        <v>51</v>
      </c>
      <c r="J5" s="651"/>
      <c r="K5" s="651"/>
      <c r="L5" s="652"/>
      <c r="M5" s="650" t="s">
        <v>52</v>
      </c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189"/>
      <c r="P6" s="406"/>
      <c r="R6" s="329"/>
    </row>
    <row r="7" spans="1:21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1"/>
      <c r="H8" s="393" t="s">
        <v>25</v>
      </c>
      <c r="I8" s="589" t="s">
        <v>104</v>
      </c>
      <c r="J8" s="591"/>
      <c r="K8" s="589" t="s">
        <v>27</v>
      </c>
      <c r="L8" s="590"/>
      <c r="M8" s="590"/>
      <c r="N8" s="591"/>
      <c r="O8" s="393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23</v>
      </c>
      <c r="I9" s="393" t="s">
        <v>103</v>
      </c>
      <c r="J9" s="393" t="s">
        <v>80</v>
      </c>
      <c r="K9" s="393" t="s">
        <v>80</v>
      </c>
      <c r="L9" s="393" t="s">
        <v>81</v>
      </c>
      <c r="M9" s="393" t="s">
        <v>122</v>
      </c>
      <c r="N9" s="393" t="s">
        <v>103</v>
      </c>
      <c r="O9" s="393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>
        <v>4.0570000000000004</v>
      </c>
      <c r="I10" s="384">
        <v>3.9580000000000002</v>
      </c>
      <c r="J10" s="384">
        <v>2.7</v>
      </c>
      <c r="K10" s="384">
        <v>2.6989999999999998</v>
      </c>
      <c r="L10" s="384">
        <v>5.1680000000000001</v>
      </c>
      <c r="M10" s="384">
        <v>3.7650000000000001</v>
      </c>
      <c r="N10" s="384">
        <v>3.59</v>
      </c>
      <c r="O10" s="384">
        <v>1.895</v>
      </c>
      <c r="P10" s="384">
        <v>2.5</v>
      </c>
      <c r="Q10" s="384">
        <f>+IF(D10=0,0,(SUMPRODUCT(D10:P10,D48:P48)/Q48))</f>
        <v>3.6127850297221888</v>
      </c>
      <c r="R10" s="829"/>
      <c r="S10" s="830"/>
      <c r="T10" s="830"/>
      <c r="U10" s="831"/>
    </row>
    <row r="11" spans="1:21" ht="17.100000000000001" customHeight="1">
      <c r="A11" s="191">
        <f>+C3</f>
        <v>44682</v>
      </c>
      <c r="B11" s="385">
        <v>3.1387356069045191</v>
      </c>
      <c r="C11" s="385">
        <v>3.3605081967213102</v>
      </c>
      <c r="D11" s="385">
        <v>3.1717182142705491</v>
      </c>
      <c r="E11" s="385">
        <v>3.1957138731675192</v>
      </c>
      <c r="F11" s="385">
        <v>1.4255910689997069</v>
      </c>
      <c r="G11" s="385">
        <v>4.1879533625893046</v>
      </c>
      <c r="H11" s="385">
        <v>4.5012059405172744</v>
      </c>
      <c r="I11" s="385">
        <v>0</v>
      </c>
      <c r="J11" s="385">
        <v>0</v>
      </c>
      <c r="K11" s="385">
        <v>0</v>
      </c>
      <c r="L11" s="385">
        <v>0</v>
      </c>
      <c r="M11" s="385">
        <v>3.0492698192297616</v>
      </c>
      <c r="N11" s="385">
        <v>5.3161488667496899</v>
      </c>
      <c r="O11" s="385">
        <v>0.93453653217011989</v>
      </c>
      <c r="P11" s="385">
        <v>1.4</v>
      </c>
      <c r="Q11" s="385">
        <f t="shared" ref="Q11:Q36" si="0">+IF(D11=0,0,(SUMPRODUCT(D11:O11,D49:O49)/Q49))</f>
        <v>3.2630900726454883</v>
      </c>
      <c r="R11" s="692"/>
      <c r="S11" s="693"/>
      <c r="T11" s="693"/>
      <c r="U11" s="694"/>
    </row>
    <row r="12" spans="1:21" ht="17.100000000000001" customHeight="1">
      <c r="A12" s="191">
        <f>+A11+1</f>
        <v>44683</v>
      </c>
      <c r="B12" s="385">
        <v>0</v>
      </c>
      <c r="C12" s="385">
        <v>0</v>
      </c>
      <c r="D12" s="385">
        <v>0</v>
      </c>
      <c r="E12" s="385">
        <v>0</v>
      </c>
      <c r="F12" s="385">
        <v>0</v>
      </c>
      <c r="G12" s="385">
        <v>0</v>
      </c>
      <c r="H12" s="385">
        <v>1.3629575017115172</v>
      </c>
      <c r="I12" s="385">
        <v>0</v>
      </c>
      <c r="J12" s="385">
        <v>0</v>
      </c>
      <c r="K12" s="385">
        <v>0</v>
      </c>
      <c r="L12" s="385">
        <v>0</v>
      </c>
      <c r="M12" s="385">
        <v>2.7787391595615105</v>
      </c>
      <c r="N12" s="385">
        <v>0</v>
      </c>
      <c r="O12" s="385">
        <v>0</v>
      </c>
      <c r="P12" s="385">
        <v>0</v>
      </c>
      <c r="Q12" s="385">
        <f t="shared" si="0"/>
        <v>0</v>
      </c>
      <c r="R12" s="692"/>
      <c r="S12" s="693"/>
      <c r="T12" s="693"/>
      <c r="U12" s="694"/>
    </row>
    <row r="13" spans="1:21" ht="17.100000000000001" customHeight="1">
      <c r="A13" s="191">
        <f t="shared" ref="A13:A40" si="1">+A12+1</f>
        <v>44684</v>
      </c>
      <c r="B13" s="385">
        <v>3.4287752909731215</v>
      </c>
      <c r="C13" s="385">
        <v>3.55397375328084</v>
      </c>
      <c r="D13" s="385">
        <v>3.4494845516801029</v>
      </c>
      <c r="E13" s="385">
        <v>3.3186640472454036</v>
      </c>
      <c r="F13" s="385">
        <v>2.8481104818377205</v>
      </c>
      <c r="G13" s="385">
        <v>4.2224355763215078</v>
      </c>
      <c r="H13" s="385">
        <v>2.3374037785546049</v>
      </c>
      <c r="I13" s="385">
        <v>0</v>
      </c>
      <c r="J13" s="385">
        <v>0</v>
      </c>
      <c r="K13" s="385">
        <v>0</v>
      </c>
      <c r="L13" s="385">
        <v>0</v>
      </c>
      <c r="M13" s="385">
        <v>3.000607033593282</v>
      </c>
      <c r="N13" s="385">
        <v>5.4635043141153083</v>
      </c>
      <c r="O13" s="385">
        <v>0.98490742222933669</v>
      </c>
      <c r="P13" s="385">
        <v>1.4</v>
      </c>
      <c r="Q13" s="385">
        <f t="shared" si="0"/>
        <v>3.124338171338461</v>
      </c>
      <c r="R13" s="692"/>
      <c r="S13" s="693"/>
      <c r="T13" s="693"/>
      <c r="U13" s="694"/>
    </row>
    <row r="14" spans="1:21" ht="17.100000000000001" customHeight="1">
      <c r="A14" s="191">
        <f t="shared" si="1"/>
        <v>44685</v>
      </c>
      <c r="B14" s="385">
        <v>3.4603623624419888</v>
      </c>
      <c r="C14" s="385">
        <v>3.68578409090909</v>
      </c>
      <c r="D14" s="385">
        <v>3.4999405158997896</v>
      </c>
      <c r="E14" s="385">
        <v>2.7901126658266158</v>
      </c>
      <c r="F14" s="385">
        <v>1.4499524241308581</v>
      </c>
      <c r="G14" s="385">
        <v>4.4491861658311516</v>
      </c>
      <c r="H14" s="385">
        <v>2.2729260591592539</v>
      </c>
      <c r="I14" s="385">
        <v>0</v>
      </c>
      <c r="J14" s="385">
        <v>0</v>
      </c>
      <c r="K14" s="385">
        <v>0</v>
      </c>
      <c r="L14" s="385">
        <v>0</v>
      </c>
      <c r="M14" s="385">
        <v>3.1601238268955654</v>
      </c>
      <c r="N14" s="385">
        <v>5.2732258064516131</v>
      </c>
      <c r="O14" s="385">
        <v>1.1055833411236795</v>
      </c>
      <c r="P14" s="385">
        <v>1.4</v>
      </c>
      <c r="Q14" s="385">
        <f t="shared" si="0"/>
        <v>3.0892746595049352</v>
      </c>
      <c r="R14" s="692"/>
      <c r="S14" s="693"/>
      <c r="T14" s="693"/>
      <c r="U14" s="694"/>
    </row>
    <row r="15" spans="1:21" ht="17.100000000000001" customHeight="1">
      <c r="A15" s="191">
        <f t="shared" si="1"/>
        <v>44686</v>
      </c>
      <c r="B15" s="385">
        <v>3.2486806949096874</v>
      </c>
      <c r="C15" s="385">
        <v>3.6773841059602601</v>
      </c>
      <c r="D15" s="385">
        <v>3.3229445023880326</v>
      </c>
      <c r="E15" s="385">
        <v>3.8883134759491087</v>
      </c>
      <c r="F15" s="385">
        <v>1.3821948297242903</v>
      </c>
      <c r="G15" s="385">
        <v>4.3981554921980575</v>
      </c>
      <c r="H15" s="385">
        <v>3.2590177657425041</v>
      </c>
      <c r="I15" s="385">
        <v>0</v>
      </c>
      <c r="J15" s="385">
        <v>1.1000000000000001</v>
      </c>
      <c r="K15" s="385">
        <v>0</v>
      </c>
      <c r="L15" s="385">
        <v>0</v>
      </c>
      <c r="M15" s="385">
        <v>2.6364502472582254</v>
      </c>
      <c r="N15" s="385">
        <v>5.2922351676528594</v>
      </c>
      <c r="O15" s="385">
        <v>1.117177543625838</v>
      </c>
      <c r="P15" s="385">
        <v>1.4</v>
      </c>
      <c r="Q15" s="385">
        <f t="shared" si="0"/>
        <v>3.1216714173841789</v>
      </c>
      <c r="R15" s="692"/>
      <c r="S15" s="693"/>
      <c r="T15" s="693"/>
      <c r="U15" s="694"/>
    </row>
    <row r="16" spans="1:21" ht="17.100000000000001" customHeight="1">
      <c r="A16" s="191">
        <f t="shared" si="1"/>
        <v>44687</v>
      </c>
      <c r="B16" s="385">
        <v>3.4280890069702434</v>
      </c>
      <c r="C16" s="385">
        <v>3.6773841059602606</v>
      </c>
      <c r="D16" s="385">
        <v>3.4713700997407</v>
      </c>
      <c r="E16" s="385">
        <v>3.446983658918056</v>
      </c>
      <c r="F16" s="385">
        <v>1.3949823774503316</v>
      </c>
      <c r="G16" s="385">
        <v>4.4631907683721286</v>
      </c>
      <c r="H16" s="385">
        <v>3.3036798935712146</v>
      </c>
      <c r="I16" s="385">
        <v>0</v>
      </c>
      <c r="J16" s="385">
        <v>1.1000000000000001</v>
      </c>
      <c r="K16" s="385">
        <v>0</v>
      </c>
      <c r="L16" s="385">
        <v>0</v>
      </c>
      <c r="M16" s="385">
        <v>3.0698744941273435</v>
      </c>
      <c r="N16" s="385">
        <v>6.0351614302600476</v>
      </c>
      <c r="O16" s="385">
        <v>1.1043502298008394</v>
      </c>
      <c r="P16" s="385">
        <v>1.4</v>
      </c>
      <c r="Q16" s="385">
        <f t="shared" si="0"/>
        <v>3.3381424744931074</v>
      </c>
      <c r="R16" s="692"/>
      <c r="S16" s="693"/>
      <c r="T16" s="693"/>
      <c r="U16" s="694"/>
    </row>
    <row r="17" spans="1:21" ht="17.100000000000001" customHeight="1">
      <c r="A17" s="191">
        <f t="shared" si="1"/>
        <v>44688</v>
      </c>
      <c r="B17" s="385">
        <v>3.4652043451940231</v>
      </c>
      <c r="C17" s="385">
        <v>3.3079999999999998</v>
      </c>
      <c r="D17" s="385">
        <v>3.4397070500410623</v>
      </c>
      <c r="E17" s="385">
        <v>3.4247398190816152</v>
      </c>
      <c r="F17" s="385">
        <v>1.5561421201643246</v>
      </c>
      <c r="G17" s="385">
        <v>3.9641755651285355</v>
      </c>
      <c r="H17" s="385">
        <v>3.609948785656472</v>
      </c>
      <c r="I17" s="385">
        <v>0</v>
      </c>
      <c r="J17" s="385">
        <v>1.3</v>
      </c>
      <c r="K17" s="385">
        <v>0</v>
      </c>
      <c r="L17" s="385">
        <v>0</v>
      </c>
      <c r="M17" s="385">
        <v>2.5930232376208613</v>
      </c>
      <c r="N17" s="385">
        <v>5.3841432920792096</v>
      </c>
      <c r="O17" s="385">
        <v>1.1835310574403286</v>
      </c>
      <c r="P17" s="385">
        <v>1.4</v>
      </c>
      <c r="Q17" s="385">
        <f t="shared" si="0"/>
        <v>3.0871289446165022</v>
      </c>
      <c r="R17" s="692"/>
      <c r="S17" s="693"/>
      <c r="T17" s="693"/>
      <c r="U17" s="694"/>
    </row>
    <row r="18" spans="1:21" ht="17.100000000000001" customHeight="1">
      <c r="A18" s="191">
        <f t="shared" si="1"/>
        <v>44689</v>
      </c>
      <c r="B18" s="385">
        <v>3.2129121728352872</v>
      </c>
      <c r="C18" s="385">
        <v>3.3139636363636402</v>
      </c>
      <c r="D18" s="385">
        <v>3.2308699172236204</v>
      </c>
      <c r="E18" s="385">
        <v>3.2322933392572692</v>
      </c>
      <c r="F18" s="385">
        <v>1.5171728404128606</v>
      </c>
      <c r="G18" s="385">
        <v>3.8838151677401056</v>
      </c>
      <c r="H18" s="385">
        <v>3.4747855378758414</v>
      </c>
      <c r="I18" s="385">
        <v>0</v>
      </c>
      <c r="J18" s="385">
        <v>0.4</v>
      </c>
      <c r="K18" s="385">
        <v>0</v>
      </c>
      <c r="L18" s="385">
        <v>0</v>
      </c>
      <c r="M18" s="385">
        <v>2.8931406013745704</v>
      </c>
      <c r="N18" s="385">
        <v>5.1289421751824813</v>
      </c>
      <c r="O18" s="385">
        <v>1.1683939301741844</v>
      </c>
      <c r="P18" s="385">
        <v>1.4</v>
      </c>
      <c r="Q18" s="385">
        <f t="shared" si="0"/>
        <v>3.1228549634195932</v>
      </c>
      <c r="R18" s="692"/>
      <c r="S18" s="693"/>
      <c r="T18" s="693"/>
      <c r="U18" s="694"/>
    </row>
    <row r="19" spans="1:21" ht="17.100000000000001" customHeight="1">
      <c r="A19" s="191">
        <f t="shared" si="1"/>
        <v>44690</v>
      </c>
      <c r="B19" s="385">
        <f>+PAMA!$E$199</f>
        <v>3.8578088275591322</v>
      </c>
      <c r="C19" s="385">
        <f>+PAMA!$E$200</f>
        <v>0</v>
      </c>
      <c r="D19" s="385">
        <f>+PAMA!$E$201</f>
        <v>3.8578088275591322</v>
      </c>
      <c r="E19" s="385">
        <f>+PAMA!$E$202</f>
        <v>5.8925412747276686</v>
      </c>
      <c r="F19" s="385">
        <f>+PAMA!$E$203</f>
        <v>3.4357229846603201</v>
      </c>
      <c r="G19" s="385">
        <f>+PAMA!$E$204</f>
        <v>3.5705666167903183</v>
      </c>
      <c r="H19" s="385">
        <f>+SIMS!$E$65</f>
        <v>4.5873703306354221</v>
      </c>
      <c r="I19" s="385">
        <f>+KMI!$E$45</f>
        <v>0</v>
      </c>
      <c r="J19" s="385">
        <f>+KMI!$E$46</f>
        <v>0</v>
      </c>
      <c r="K19" s="385">
        <f>+PETROSEA!$E$141</f>
        <v>0</v>
      </c>
      <c r="L19" s="385">
        <f>+PETROSEA!$E$142</f>
        <v>0</v>
      </c>
      <c r="M19" s="385">
        <f>+PETROSEA!$E$143</f>
        <v>3.9908723195792764</v>
      </c>
      <c r="N19" s="385">
        <f>+PETROSEA!$E$144</f>
        <v>0</v>
      </c>
      <c r="O19" s="385">
        <f>+'BIMA NUSA'!$E$57</f>
        <v>1.308638465116279</v>
      </c>
      <c r="P19" s="385">
        <f>+DUM!$E$46</f>
        <v>2.3815979020979019</v>
      </c>
      <c r="Q19" s="385">
        <f t="shared" si="0"/>
        <v>3.9301671693845273</v>
      </c>
      <c r="R19" s="692"/>
      <c r="S19" s="693"/>
      <c r="T19" s="693"/>
      <c r="U19" s="694"/>
    </row>
    <row r="20" spans="1:21" ht="17.100000000000001" customHeight="1">
      <c r="A20" s="191">
        <f t="shared" si="1"/>
        <v>44691</v>
      </c>
      <c r="B20" s="385">
        <f>+PAMA!$F$199</f>
        <v>3.7595550529213688</v>
      </c>
      <c r="C20" s="385">
        <f>+PAMA!$F$200</f>
        <v>0</v>
      </c>
      <c r="D20" s="385">
        <f>+PAMA!$F$201</f>
        <v>3.7595550529213688</v>
      </c>
      <c r="E20" s="385">
        <f>+PAMA!$F$202</f>
        <v>5.9560216081242023</v>
      </c>
      <c r="F20" s="385">
        <f>+PAMA!$F$203</f>
        <v>3.3498548842074785</v>
      </c>
      <c r="G20" s="385">
        <f>+PAMA!$F$204</f>
        <v>3.71983742521522</v>
      </c>
      <c r="H20" s="385">
        <f>+SIMS!$F$65</f>
        <v>5.3540999064797168</v>
      </c>
      <c r="I20" s="385">
        <f>+KMI!$F$45</f>
        <v>0</v>
      </c>
      <c r="J20" s="385">
        <f>+KMI!$F$46</f>
        <v>0</v>
      </c>
      <c r="K20" s="385">
        <f>+PETROSEA!$F$141</f>
        <v>0</v>
      </c>
      <c r="L20" s="385">
        <f>+PETROSEA!$F$142</f>
        <v>0</v>
      </c>
      <c r="M20" s="385">
        <f>+PETROSEA!$F$143</f>
        <v>4.2282098894615627</v>
      </c>
      <c r="N20" s="385">
        <f>+PETROSEA!$F$144</f>
        <v>0</v>
      </c>
      <c r="O20" s="385">
        <f>+'BIMA NUSA'!$F$57</f>
        <v>1.4387105612202604</v>
      </c>
      <c r="P20" s="385">
        <f>+DUM!$F$46</f>
        <v>2.5833101160862357</v>
      </c>
      <c r="Q20" s="385">
        <f t="shared" si="0"/>
        <v>4.1452747842944131</v>
      </c>
      <c r="R20" s="692"/>
      <c r="S20" s="693"/>
      <c r="T20" s="693"/>
      <c r="U20" s="694"/>
    </row>
    <row r="21" spans="1:21" ht="17.100000000000001" customHeight="1">
      <c r="A21" s="191">
        <f t="shared" si="1"/>
        <v>44692</v>
      </c>
      <c r="B21" s="385">
        <f>+PAMA!$G$199</f>
        <v>3.3641241451999395</v>
      </c>
      <c r="C21" s="385">
        <f>+PAMA!$G$200</f>
        <v>0</v>
      </c>
      <c r="D21" s="385">
        <f>+PAMA!$G$201</f>
        <v>3.3641241451999395</v>
      </c>
      <c r="E21" s="385">
        <f>+PAMA!$G$202</f>
        <v>5.9783713266925744</v>
      </c>
      <c r="F21" s="385">
        <f>+PAMA!$G$203</f>
        <v>3.5196280082836195</v>
      </c>
      <c r="G21" s="385">
        <f>+PAMA!$G$204</f>
        <v>3.4236056749072152</v>
      </c>
      <c r="H21" s="385">
        <f>+SIMS!$G$65</f>
        <v>5.5048426438706004</v>
      </c>
      <c r="I21" s="385">
        <f>+KMI!$G$45</f>
        <v>0</v>
      </c>
      <c r="J21" s="385">
        <f>+KMI!$G$46</f>
        <v>0</v>
      </c>
      <c r="K21" s="385">
        <f>+PETROSEA!$G$141</f>
        <v>0</v>
      </c>
      <c r="L21" s="385">
        <f>+PETROSEA!$G$142</f>
        <v>0</v>
      </c>
      <c r="M21" s="385">
        <f>+PETROSEA!$G$143</f>
        <v>3.7452457324351873</v>
      </c>
      <c r="N21" s="385">
        <f>+PETROSEA!$G$144</f>
        <v>0</v>
      </c>
      <c r="O21" s="385">
        <f>+'BIMA NUSA'!$G$57</f>
        <v>1.5980919091359109</v>
      </c>
      <c r="P21" s="385">
        <f>DUM!$G$46</f>
        <v>2.5746756440281029</v>
      </c>
      <c r="Q21" s="385">
        <f t="shared" si="0"/>
        <v>4.0610159258821286</v>
      </c>
      <c r="R21" s="692"/>
      <c r="S21" s="693"/>
      <c r="T21" s="693"/>
      <c r="U21" s="694"/>
    </row>
    <row r="22" spans="1:21" ht="17.100000000000001" customHeight="1">
      <c r="A22" s="191">
        <f t="shared" si="1"/>
        <v>44693</v>
      </c>
      <c r="B22" s="385">
        <f>+PAMA!$H$199</f>
        <v>3.6410144693427622</v>
      </c>
      <c r="C22" s="385">
        <f>+PAMA!$H$200</f>
        <v>0</v>
      </c>
      <c r="D22" s="385">
        <f>+PAMA!$H$201</f>
        <v>3.6410144693427622</v>
      </c>
      <c r="E22" s="385">
        <f>+PAMA!$H$202</f>
        <v>6.3574233633185004</v>
      </c>
      <c r="F22" s="385">
        <f>+PAMA!$H$203</f>
        <v>3.3611098948182607</v>
      </c>
      <c r="G22" s="385">
        <f>+PAMA!$H$204</f>
        <v>3.7428078060465917</v>
      </c>
      <c r="H22" s="385">
        <f>+SIMS!$H$65</f>
        <v>5.2450312503721115</v>
      </c>
      <c r="I22" s="385">
        <f>+KMI!$H$45</f>
        <v>0</v>
      </c>
      <c r="J22" s="385">
        <f>+KMI!$H$46</f>
        <v>0</v>
      </c>
      <c r="K22" s="385">
        <f>+PETROSEA!$H$141</f>
        <v>0</v>
      </c>
      <c r="L22" s="385">
        <f>+PETROSEA!$H$142</f>
        <v>0</v>
      </c>
      <c r="M22" s="385">
        <f>+PETROSEA!$H$143</f>
        <v>3.8332662259931043</v>
      </c>
      <c r="N22" s="385">
        <f>+PETROSEA!$H$144</f>
        <v>0</v>
      </c>
      <c r="O22" s="385">
        <f>+'BIMA NUSA'!$H$57</f>
        <v>1.521244059348557</v>
      </c>
      <c r="P22" s="385">
        <f>+DUM!$H$46</f>
        <v>2.6000451977401129</v>
      </c>
      <c r="Q22" s="385">
        <f t="shared" si="0"/>
        <v>3.8483629148421126</v>
      </c>
      <c r="R22" s="692"/>
      <c r="S22" s="693"/>
      <c r="T22" s="693"/>
      <c r="U22" s="694"/>
    </row>
    <row r="23" spans="1:21" ht="17.100000000000001" customHeight="1">
      <c r="A23" s="191">
        <f t="shared" si="1"/>
        <v>44694</v>
      </c>
      <c r="B23" s="385">
        <f>+PAMA!$I$199</f>
        <v>3.4152663929066716</v>
      </c>
      <c r="C23" s="385">
        <f>+PAMA!$I$200</f>
        <v>0</v>
      </c>
      <c r="D23" s="385">
        <f>+PAMA!$I$201</f>
        <v>3.4152663929066716</v>
      </c>
      <c r="E23" s="385">
        <f>+PAMA!$I$202</f>
        <v>6.4343689960298862</v>
      </c>
      <c r="F23" s="385">
        <f>+PAMA!$I$203</f>
        <v>3.1094810143064695</v>
      </c>
      <c r="G23" s="385">
        <f>+PAMA!$I$204</f>
        <v>3.873104481999627</v>
      </c>
      <c r="H23" s="385">
        <f>+SIMS!$I$65</f>
        <v>5.4645939673719521</v>
      </c>
      <c r="I23" s="385">
        <f>+KMI!$I$45</f>
        <v>0</v>
      </c>
      <c r="J23" s="385">
        <f>+KMI!$I$46</f>
        <v>0</v>
      </c>
      <c r="K23" s="385">
        <f>+PETROSEA!$I$141</f>
        <v>0</v>
      </c>
      <c r="L23" s="385">
        <f>+PETROSEA!$I$142</f>
        <v>0</v>
      </c>
      <c r="M23" s="385">
        <f>+PETROSEA!$I$143</f>
        <v>3.7475611460215621</v>
      </c>
      <c r="N23" s="385">
        <f>+PETROSEA!$I$144</f>
        <v>0</v>
      </c>
      <c r="O23" s="385">
        <f>+'BIMA NUSA'!$I$57</f>
        <v>1.5137913990763376</v>
      </c>
      <c r="P23" s="385">
        <f>+DUM!$I$46</f>
        <v>2.5847416879795397</v>
      </c>
      <c r="Q23" s="385">
        <f t="shared" si="0"/>
        <v>3.9923776359461152</v>
      </c>
      <c r="R23" s="692"/>
      <c r="S23" s="693"/>
      <c r="T23" s="693"/>
      <c r="U23" s="694"/>
    </row>
    <row r="24" spans="1:21" ht="17.100000000000001" customHeight="1">
      <c r="A24" s="191">
        <f t="shared" si="1"/>
        <v>44695</v>
      </c>
      <c r="B24" s="385">
        <f>+PAMA!$J$199</f>
        <v>3.6455527717278375</v>
      </c>
      <c r="C24" s="385">
        <f>+PAMA!$J$200</f>
        <v>0</v>
      </c>
      <c r="D24" s="385">
        <f>+PAMA!$J$201</f>
        <v>3.6455527717278375</v>
      </c>
      <c r="E24" s="385">
        <f>+PAMA!$J$202</f>
        <v>6.6189105104235759</v>
      </c>
      <c r="F24" s="385">
        <f>+PAMA!$J$203</f>
        <v>3.1823387200983708</v>
      </c>
      <c r="G24" s="385">
        <f>+PAMA!$J$204</f>
        <v>4.3187742248381449</v>
      </c>
      <c r="H24" s="385">
        <f>+SIMS!$J$65</f>
        <v>5.111310626693089</v>
      </c>
      <c r="I24" s="385">
        <f>+KMI!$J$45</f>
        <v>0</v>
      </c>
      <c r="J24" s="385">
        <f>+KMI!$J$46</f>
        <v>0</v>
      </c>
      <c r="K24" s="385">
        <f>+PETROSEA!$J$141</f>
        <v>0</v>
      </c>
      <c r="L24" s="385">
        <f>+PETROSEA!$J$142</f>
        <v>0</v>
      </c>
      <c r="M24" s="385">
        <f>+PETROSEA!$J$143</f>
        <v>3.8616189853105172</v>
      </c>
      <c r="N24" s="385">
        <f>+PETROSEA!$J$144</f>
        <v>0</v>
      </c>
      <c r="O24" s="385">
        <f>+'BIMA NUSA'!$J$57</f>
        <v>1.6828560136566986</v>
      </c>
      <c r="P24" s="385">
        <f>+DUM!$J$46</f>
        <v>2.5779153031761308</v>
      </c>
      <c r="Q24" s="385">
        <f t="shared" si="0"/>
        <v>4.1001862719050175</v>
      </c>
      <c r="R24" s="692"/>
      <c r="S24" s="693"/>
      <c r="T24" s="693"/>
      <c r="U24" s="694"/>
    </row>
    <row r="25" spans="1:21" ht="17.100000000000001" customHeight="1">
      <c r="A25" s="191">
        <f t="shared" si="1"/>
        <v>44696</v>
      </c>
      <c r="B25" s="385">
        <f>+PAMA!$K$199</f>
        <v>3.7928454548276211</v>
      </c>
      <c r="C25" s="385">
        <f>+PAMA!$K$200</f>
        <v>0</v>
      </c>
      <c r="D25" s="385">
        <f>+PAMA!$K$201</f>
        <v>3.7928454548276211</v>
      </c>
      <c r="E25" s="385">
        <f>+PAMA!$K$202</f>
        <v>5.9579276802146257</v>
      </c>
      <c r="F25" s="385">
        <f>+PAMA!$K$203</f>
        <v>3.1609319382913714</v>
      </c>
      <c r="G25" s="385">
        <f>+PAMA!$K$204</f>
        <v>4.2486591199705233</v>
      </c>
      <c r="H25" s="385">
        <f>+SIMS!$K$65</f>
        <v>5.0141130444529729</v>
      </c>
      <c r="I25" s="385">
        <f>+KMI!$K$45</f>
        <v>0</v>
      </c>
      <c r="J25" s="385">
        <f>+KMI!$K$46</f>
        <v>0</v>
      </c>
      <c r="K25" s="385">
        <f>+PETROSEA!$K$141</f>
        <v>0</v>
      </c>
      <c r="L25" s="385">
        <f>+PETROSEA!$K$142</f>
        <v>0</v>
      </c>
      <c r="M25" s="385">
        <f>+PETROSEA!$K$143</f>
        <v>3.7780094232817238</v>
      </c>
      <c r="N25" s="385">
        <f>+PETROSEA!$K$144</f>
        <v>0</v>
      </c>
      <c r="O25" s="385">
        <f>+'BIMA NUSA'!$K$57</f>
        <v>1.5918552417015792</v>
      </c>
      <c r="P25" s="385">
        <f>+DUM!$K$46</f>
        <v>2.3390577365728902</v>
      </c>
      <c r="Q25" s="385">
        <f t="shared" si="0"/>
        <v>3.9183854784632759</v>
      </c>
      <c r="R25" s="692"/>
      <c r="S25" s="693"/>
      <c r="T25" s="693"/>
      <c r="U25" s="694"/>
    </row>
    <row r="26" spans="1:21" ht="17.100000000000001" customHeight="1">
      <c r="A26" s="191">
        <f t="shared" si="1"/>
        <v>44697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>
        <f t="shared" si="0"/>
        <v>0</v>
      </c>
      <c r="R26" s="692"/>
      <c r="S26" s="693"/>
      <c r="T26" s="693"/>
      <c r="U26" s="694"/>
    </row>
    <row r="27" spans="1:21" ht="17.100000000000001" customHeight="1">
      <c r="A27" s="191">
        <f t="shared" si="1"/>
        <v>44698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>
        <f t="shared" si="0"/>
        <v>0</v>
      </c>
      <c r="R27" s="692"/>
      <c r="S27" s="693"/>
      <c r="T27" s="693"/>
      <c r="U27" s="694"/>
    </row>
    <row r="28" spans="1:21" ht="17.100000000000001" customHeight="1">
      <c r="A28" s="191">
        <f t="shared" si="1"/>
        <v>44699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5"/>
      <c r="N28" s="385"/>
      <c r="O28" s="385"/>
      <c r="P28" s="385"/>
      <c r="Q28" s="385">
        <f t="shared" si="0"/>
        <v>0</v>
      </c>
      <c r="R28" s="692"/>
      <c r="S28" s="693"/>
      <c r="T28" s="693"/>
      <c r="U28" s="694"/>
    </row>
    <row r="29" spans="1:21" ht="17.100000000000001" customHeight="1">
      <c r="A29" s="191">
        <f t="shared" si="1"/>
        <v>44700</v>
      </c>
      <c r="B29" s="385"/>
      <c r="C29" s="385"/>
      <c r="D29" s="385"/>
      <c r="E29" s="385"/>
      <c r="F29" s="385"/>
      <c r="G29" s="385"/>
      <c r="H29" s="385"/>
      <c r="I29" s="385"/>
      <c r="J29" s="385"/>
      <c r="K29" s="385"/>
      <c r="L29" s="385"/>
      <c r="M29" s="385"/>
      <c r="N29" s="385"/>
      <c r="O29" s="385"/>
      <c r="P29" s="385"/>
      <c r="Q29" s="385">
        <f t="shared" si="0"/>
        <v>0</v>
      </c>
      <c r="R29" s="692"/>
      <c r="S29" s="693"/>
      <c r="T29" s="693"/>
      <c r="U29" s="694"/>
    </row>
    <row r="30" spans="1:21" ht="17.100000000000001" customHeight="1">
      <c r="A30" s="191">
        <f t="shared" si="1"/>
        <v>44701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  <c r="L30" s="385"/>
      <c r="M30" s="385"/>
      <c r="N30" s="385"/>
      <c r="O30" s="385"/>
      <c r="P30" s="385"/>
      <c r="Q30" s="385">
        <f t="shared" si="0"/>
        <v>0</v>
      </c>
      <c r="R30" s="692"/>
      <c r="S30" s="693"/>
      <c r="T30" s="693"/>
      <c r="U30" s="694"/>
    </row>
    <row r="31" spans="1:21" ht="17.100000000000001" customHeight="1">
      <c r="A31" s="191">
        <f t="shared" si="1"/>
        <v>44702</v>
      </c>
      <c r="B31" s="385"/>
      <c r="C31" s="385"/>
      <c r="D31" s="385"/>
      <c r="E31" s="385"/>
      <c r="F31" s="385"/>
      <c r="G31" s="385"/>
      <c r="H31" s="385"/>
      <c r="I31" s="385"/>
      <c r="J31" s="385"/>
      <c r="K31" s="385"/>
      <c r="L31" s="385"/>
      <c r="M31" s="385"/>
      <c r="N31" s="385"/>
      <c r="O31" s="385"/>
      <c r="P31" s="385"/>
      <c r="Q31" s="385">
        <f t="shared" si="0"/>
        <v>0</v>
      </c>
      <c r="R31" s="692"/>
      <c r="S31" s="693"/>
      <c r="T31" s="693"/>
      <c r="U31" s="694"/>
    </row>
    <row r="32" spans="1:21" ht="17.100000000000001" customHeight="1">
      <c r="A32" s="191">
        <f t="shared" si="1"/>
        <v>44703</v>
      </c>
      <c r="B32" s="385"/>
      <c r="C32" s="385"/>
      <c r="D32" s="385"/>
      <c r="E32" s="385"/>
      <c r="F32" s="385"/>
      <c r="G32" s="385"/>
      <c r="H32" s="385"/>
      <c r="I32" s="385"/>
      <c r="J32" s="385"/>
      <c r="K32" s="385"/>
      <c r="L32" s="385"/>
      <c r="M32" s="385"/>
      <c r="N32" s="385"/>
      <c r="O32" s="385"/>
      <c r="P32" s="385"/>
      <c r="Q32" s="385">
        <f t="shared" si="0"/>
        <v>0</v>
      </c>
      <c r="R32" s="692"/>
      <c r="S32" s="693"/>
      <c r="T32" s="693"/>
      <c r="U32" s="694"/>
    </row>
    <row r="33" spans="1:21" ht="17.100000000000001" customHeight="1">
      <c r="A33" s="191">
        <f t="shared" si="1"/>
        <v>44704</v>
      </c>
      <c r="B33" s="385"/>
      <c r="C33" s="385"/>
      <c r="D33" s="385"/>
      <c r="E33" s="385"/>
      <c r="F33" s="385"/>
      <c r="G33" s="385"/>
      <c r="H33" s="385"/>
      <c r="I33" s="385"/>
      <c r="J33" s="385"/>
      <c r="K33" s="385"/>
      <c r="L33" s="385"/>
      <c r="M33" s="385"/>
      <c r="N33" s="385"/>
      <c r="O33" s="385"/>
      <c r="P33" s="385"/>
      <c r="Q33" s="385">
        <f t="shared" si="0"/>
        <v>0</v>
      </c>
      <c r="R33" s="692"/>
      <c r="S33" s="693"/>
      <c r="T33" s="693"/>
      <c r="U33" s="694"/>
    </row>
    <row r="34" spans="1:21" ht="17.100000000000001" customHeight="1">
      <c r="A34" s="191">
        <f t="shared" si="1"/>
        <v>44705</v>
      </c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85"/>
      <c r="O34" s="385"/>
      <c r="P34" s="385"/>
      <c r="Q34" s="385">
        <f t="shared" si="0"/>
        <v>0</v>
      </c>
      <c r="R34" s="692"/>
      <c r="S34" s="693"/>
      <c r="T34" s="693"/>
      <c r="U34" s="694"/>
    </row>
    <row r="35" spans="1:21" ht="17.100000000000001" customHeight="1">
      <c r="A35" s="191">
        <f>+A34+1</f>
        <v>44706</v>
      </c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85"/>
      <c r="O35" s="385"/>
      <c r="P35" s="385"/>
      <c r="Q35" s="385">
        <f t="shared" si="0"/>
        <v>0</v>
      </c>
      <c r="R35" s="692"/>
      <c r="S35" s="693"/>
      <c r="T35" s="693"/>
      <c r="U35" s="694"/>
    </row>
    <row r="36" spans="1:21" ht="17.100000000000001" customHeight="1">
      <c r="A36" s="191">
        <f t="shared" si="1"/>
        <v>44707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>
        <f t="shared" si="0"/>
        <v>0</v>
      </c>
      <c r="R36" s="692"/>
      <c r="S36" s="693"/>
      <c r="T36" s="693"/>
      <c r="U36" s="694"/>
    </row>
    <row r="37" spans="1:21" ht="17.100000000000001" customHeight="1">
      <c r="A37" s="191">
        <f t="shared" si="1"/>
        <v>44708</v>
      </c>
      <c r="B37" s="385"/>
      <c r="C37" s="385"/>
      <c r="D37" s="385"/>
      <c r="E37" s="385"/>
      <c r="F37" s="385"/>
      <c r="G37" s="385"/>
      <c r="H37" s="385"/>
      <c r="I37" s="385"/>
      <c r="J37" s="385"/>
      <c r="K37" s="385"/>
      <c r="L37" s="385"/>
      <c r="M37" s="385"/>
      <c r="N37" s="385"/>
      <c r="O37" s="385"/>
      <c r="P37" s="385"/>
      <c r="Q37" s="385">
        <f>+IF(D37=0,0,(SUMPRODUCT(D37:O37,D75:O75)/Q75))</f>
        <v>0</v>
      </c>
      <c r="R37" s="692"/>
      <c r="S37" s="693"/>
      <c r="T37" s="693"/>
      <c r="U37" s="694"/>
    </row>
    <row r="38" spans="1:21" ht="17.100000000000001" customHeight="1">
      <c r="A38" s="191">
        <f t="shared" si="1"/>
        <v>44709</v>
      </c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85"/>
      <c r="O38" s="385"/>
      <c r="P38" s="385"/>
      <c r="Q38" s="385">
        <f>+IF(D38=0,0,(SUMPRODUCT(D38:O38,D76:O76)/Q76))</f>
        <v>0</v>
      </c>
      <c r="R38" s="692"/>
      <c r="S38" s="693"/>
      <c r="T38" s="693"/>
      <c r="U38" s="694"/>
    </row>
    <row r="39" spans="1:21" ht="17.100000000000001" customHeight="1">
      <c r="A39" s="191">
        <f t="shared" si="1"/>
        <v>44710</v>
      </c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85"/>
      <c r="O39" s="385"/>
      <c r="P39" s="385"/>
      <c r="Q39" s="385">
        <f>+IF(D39=0,0,(SUMPRODUCT(D39:O39,D77:O77)/Q77))</f>
        <v>0</v>
      </c>
      <c r="R39" s="692"/>
      <c r="S39" s="693"/>
      <c r="T39" s="693"/>
      <c r="U39" s="694"/>
    </row>
    <row r="40" spans="1:21" ht="17.100000000000001" customHeight="1">
      <c r="A40" s="191">
        <f t="shared" si="1"/>
        <v>44711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>
        <f>+IF(D40=0,0,(SUMPRODUCT(D40:O40,D78:O78)/Q78))</f>
        <v>0</v>
      </c>
      <c r="R40" s="692"/>
      <c r="S40" s="693"/>
      <c r="T40" s="693"/>
      <c r="U40" s="694"/>
    </row>
    <row r="41" spans="1:21" ht="17.100000000000001" customHeight="1">
      <c r="A41" s="191">
        <v>31</v>
      </c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5"/>
      <c r="P41" s="385"/>
      <c r="Q41" s="385">
        <f>+IF(D41=0,0,(SUMPRODUCT(D41:O41,D79:O79)/Q79))</f>
        <v>0</v>
      </c>
      <c r="R41" s="692"/>
      <c r="S41" s="693"/>
      <c r="T41" s="693"/>
      <c r="U41" s="694"/>
    </row>
    <row r="42" spans="1:21" ht="17.100000000000001" customHeight="1">
      <c r="A42" s="181" t="s">
        <v>9</v>
      </c>
      <c r="B42" s="384">
        <f t="shared" ref="B42:H42" si="2">SUMPRODUCT(B11:B41,B49:B79)/SUM(B49:B79)</f>
        <v>3.4668747284402537</v>
      </c>
      <c r="C42" s="384">
        <f t="shared" si="2"/>
        <v>3.541934189606879</v>
      </c>
      <c r="D42" s="384">
        <f t="shared" si="2"/>
        <v>3.4746299989814688</v>
      </c>
      <c r="E42" s="384">
        <f t="shared" si="2"/>
        <v>4.6594009831929144</v>
      </c>
      <c r="F42" s="384">
        <f t="shared" si="2"/>
        <v>2.313819962486007</v>
      </c>
      <c r="G42" s="384">
        <f t="shared" si="2"/>
        <v>4.098325990256221</v>
      </c>
      <c r="H42" s="384">
        <f t="shared" si="2"/>
        <v>4.1566182906470077</v>
      </c>
      <c r="I42" s="384">
        <f>IFERROR(SUMPRODUCT(I11:I41,I49:I79)/SUM(I49:I79),0)</f>
        <v>0</v>
      </c>
      <c r="J42" s="384">
        <f>IFERROR(SUMPRODUCT(J11:J41,J49:J79)/SUM(J49:J79),0)</f>
        <v>1.0562841530054645</v>
      </c>
      <c r="K42" s="384">
        <f>IFERROR(SUMPRODUCT(K11:K41,K49:K79)/SUM(K49:K79),0)</f>
        <v>0</v>
      </c>
      <c r="L42" s="384">
        <f>IFERROR(SUMPRODUCT(L11:L41,L49:L79)/SUM(L49:L79),0)</f>
        <v>0</v>
      </c>
      <c r="M42" s="384">
        <f>SUMPRODUCT(M11:M41,M49:M79)/SUM(M49:M79)</f>
        <v>3.4026811574273021</v>
      </c>
      <c r="N42" s="384">
        <f>SUMPRODUCT(N11:N41,N49:N79)/SUM(N49:N79)</f>
        <v>5.4245635190898573</v>
      </c>
      <c r="O42" s="384">
        <f>SUMPRODUCT(O11:O41,O49:O79)/SUM(O49:O79)</f>
        <v>1.3235433647063743</v>
      </c>
      <c r="P42" s="384">
        <f>SUMPRODUCT(P11:P41,P49:P79)/SUM(P49:P79)</f>
        <v>2.1304592022371072</v>
      </c>
      <c r="Q42" s="384">
        <f>SUMPRODUCT(Q11:Q41,Q49:Q79)/SUM(Q49:Q79)</f>
        <v>3.5254707251553294</v>
      </c>
      <c r="R42" s="829"/>
      <c r="S42" s="830"/>
      <c r="T42" s="830"/>
      <c r="U42" s="831"/>
    </row>
    <row r="43" spans="1:21" ht="15" customHeight="1">
      <c r="A43" s="181" t="s">
        <v>42</v>
      </c>
      <c r="B43" s="386">
        <f t="shared" ref="B43:Q43" si="3">+B42-B10</f>
        <v>-3.712527155974632E-2</v>
      </c>
      <c r="C43" s="386">
        <f>+C42-C10</f>
        <v>3.7934189606878999E-2</v>
      </c>
      <c r="D43" s="386">
        <f>+D42-D10</f>
        <v>-2.9370001018531156E-2</v>
      </c>
      <c r="E43" s="386">
        <f>+E42-E10</f>
        <v>1.5464009831929144</v>
      </c>
      <c r="F43" s="386">
        <f>+F42-F10</f>
        <v>-0.38618003751399321</v>
      </c>
      <c r="G43" s="386">
        <f>+G42-G10</f>
        <v>-1.0716740097437789</v>
      </c>
      <c r="H43" s="386">
        <f t="shared" si="3"/>
        <v>9.9618290647007335E-2</v>
      </c>
      <c r="I43" s="386">
        <f t="shared" si="3"/>
        <v>-3.9580000000000002</v>
      </c>
      <c r="J43" s="386">
        <f t="shared" si="3"/>
        <v>-1.6437158469945357</v>
      </c>
      <c r="K43" s="386">
        <f t="shared" si="3"/>
        <v>-2.6989999999999998</v>
      </c>
      <c r="L43" s="386">
        <f>+L42-L10</f>
        <v>-5.1680000000000001</v>
      </c>
      <c r="M43" s="386">
        <f t="shared" si="3"/>
        <v>-0.36231884257269797</v>
      </c>
      <c r="N43" s="386">
        <f t="shared" si="3"/>
        <v>1.8345635190898575</v>
      </c>
      <c r="O43" s="386">
        <f t="shared" si="3"/>
        <v>-0.57145663529362567</v>
      </c>
      <c r="P43" s="386">
        <f t="shared" si="3"/>
        <v>-0.36954079776289284</v>
      </c>
      <c r="Q43" s="386">
        <f t="shared" si="3"/>
        <v>-8.7314304566859402E-2</v>
      </c>
      <c r="R43" s="832"/>
      <c r="S43" s="833"/>
      <c r="T43" s="833"/>
      <c r="U43" s="834"/>
    </row>
    <row r="44" spans="1:21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21" ht="15" customHeight="1">
      <c r="A45" s="190" t="s">
        <v>91</v>
      </c>
      <c r="T45" s="342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1"/>
      <c r="H46" s="393" t="s">
        <v>25</v>
      </c>
      <c r="I46" s="589" t="s">
        <v>104</v>
      </c>
      <c r="J46" s="591"/>
      <c r="K46" s="589" t="s">
        <v>27</v>
      </c>
      <c r="L46" s="590"/>
      <c r="M46" s="590"/>
      <c r="N46" s="591"/>
      <c r="O46" s="393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23</v>
      </c>
      <c r="I47" s="393" t="s">
        <v>103</v>
      </c>
      <c r="J47" s="393" t="s">
        <v>80</v>
      </c>
      <c r="K47" s="393" t="s">
        <v>80</v>
      </c>
      <c r="L47" s="393" t="s">
        <v>81</v>
      </c>
      <c r="M47" s="393" t="s">
        <v>122</v>
      </c>
      <c r="N47" s="393" t="s">
        <v>103</v>
      </c>
      <c r="O47" s="393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60</v>
      </c>
      <c r="B48" s="673">
        <v>3312</v>
      </c>
      <c r="C48" s="674"/>
      <c r="D48" s="411">
        <f>SUM(B48)</f>
        <v>3312</v>
      </c>
      <c r="E48" s="411">
        <v>864</v>
      </c>
      <c r="F48" s="411">
        <v>721</v>
      </c>
      <c r="G48" s="411">
        <v>783</v>
      </c>
      <c r="H48" s="411">
        <v>3307</v>
      </c>
      <c r="I48" s="411">
        <v>0</v>
      </c>
      <c r="J48" s="411">
        <v>104</v>
      </c>
      <c r="K48" s="411">
        <v>0</v>
      </c>
      <c r="L48" s="411">
        <v>0</v>
      </c>
      <c r="M48" s="411">
        <v>4967</v>
      </c>
      <c r="N48" s="411">
        <v>1247</v>
      </c>
      <c r="O48" s="411">
        <v>920</v>
      </c>
      <c r="P48" s="411">
        <v>261</v>
      </c>
      <c r="Q48" s="411">
        <f>SUM(D48:P48)</f>
        <v>16486</v>
      </c>
      <c r="R48" s="837"/>
      <c r="S48" s="837"/>
      <c r="T48" s="837"/>
      <c r="U48" s="837"/>
    </row>
    <row r="49" spans="1:21" ht="15" customHeight="1">
      <c r="A49" s="191">
        <f t="shared" ref="A49:A78" si="4">+A11</f>
        <v>44682</v>
      </c>
      <c r="B49" s="410">
        <v>65.170209999999997</v>
      </c>
      <c r="C49" s="410">
        <v>11.385579999999999</v>
      </c>
      <c r="D49" s="410">
        <v>76.555789999999988</v>
      </c>
      <c r="E49" s="410">
        <v>25.194920000000003</v>
      </c>
      <c r="F49" s="410">
        <v>25.089910000000003</v>
      </c>
      <c r="G49" s="410">
        <v>39.695599999999999</v>
      </c>
      <c r="H49" s="410">
        <v>42.036070000000009</v>
      </c>
      <c r="I49" s="410">
        <v>0</v>
      </c>
      <c r="J49" s="410">
        <v>0</v>
      </c>
      <c r="K49" s="410">
        <v>0</v>
      </c>
      <c r="L49" s="410">
        <v>0</v>
      </c>
      <c r="M49" s="410">
        <v>152.68</v>
      </c>
      <c r="N49" s="410">
        <v>32.119999999999997</v>
      </c>
      <c r="O49" s="410">
        <v>28.8855</v>
      </c>
      <c r="P49" s="410">
        <v>3.718</v>
      </c>
      <c r="Q49" s="410">
        <f t="shared" ref="Q49:Q79" si="5">SUM(D49:O49)</f>
        <v>422.25779</v>
      </c>
      <c r="R49" s="824"/>
      <c r="S49" s="824"/>
      <c r="T49" s="824"/>
      <c r="U49" s="824"/>
    </row>
    <row r="50" spans="1:21" ht="15" customHeight="1">
      <c r="A50" s="191">
        <f t="shared" si="4"/>
        <v>44683</v>
      </c>
      <c r="B50" s="410">
        <v>0</v>
      </c>
      <c r="C50" s="410">
        <v>0</v>
      </c>
      <c r="D50" s="410">
        <v>0</v>
      </c>
      <c r="E50" s="410">
        <v>0</v>
      </c>
      <c r="F50" s="410">
        <v>0</v>
      </c>
      <c r="G50" s="410">
        <v>0</v>
      </c>
      <c r="H50" s="410">
        <v>1.3292299999999999</v>
      </c>
      <c r="I50" s="410">
        <v>0</v>
      </c>
      <c r="J50" s="410">
        <v>0</v>
      </c>
      <c r="K50" s="410">
        <v>0</v>
      </c>
      <c r="L50" s="410">
        <v>0</v>
      </c>
      <c r="M50" s="410">
        <v>32.840000000000003</v>
      </c>
      <c r="N50" s="410">
        <v>0</v>
      </c>
      <c r="O50" s="410">
        <v>0</v>
      </c>
      <c r="P50" s="410">
        <v>0</v>
      </c>
      <c r="Q50" s="410">
        <f t="shared" si="5"/>
        <v>34.169230000000006</v>
      </c>
      <c r="R50" s="824"/>
      <c r="S50" s="824"/>
      <c r="T50" s="824"/>
      <c r="U50" s="824"/>
    </row>
    <row r="51" spans="1:21" ht="15" customHeight="1">
      <c r="A51" s="191">
        <f t="shared" si="4"/>
        <v>44684</v>
      </c>
      <c r="B51" s="410">
        <v>81.236670000000004</v>
      </c>
      <c r="C51" s="410">
        <v>16.100719999999999</v>
      </c>
      <c r="D51" s="410">
        <v>97.337389999999999</v>
      </c>
      <c r="E51" s="410">
        <v>40.234020000000001</v>
      </c>
      <c r="F51" s="410">
        <v>30.95354</v>
      </c>
      <c r="G51" s="410">
        <v>34.173459999999999</v>
      </c>
      <c r="H51" s="410">
        <v>49.38608</v>
      </c>
      <c r="I51" s="410">
        <v>0</v>
      </c>
      <c r="J51" s="410">
        <v>0</v>
      </c>
      <c r="K51" s="410">
        <v>0</v>
      </c>
      <c r="L51" s="410">
        <v>0</v>
      </c>
      <c r="M51" s="410">
        <v>133.36000000000001</v>
      </c>
      <c r="N51" s="410">
        <v>20.12</v>
      </c>
      <c r="O51" s="410">
        <v>28.111499999999999</v>
      </c>
      <c r="P51" s="410">
        <v>6.8860000000000001</v>
      </c>
      <c r="Q51" s="410">
        <f t="shared" si="5"/>
        <v>433.67599000000001</v>
      </c>
      <c r="R51" s="824"/>
      <c r="S51" s="824"/>
      <c r="T51" s="824"/>
      <c r="U51" s="824"/>
    </row>
    <row r="52" spans="1:21" ht="15" customHeight="1">
      <c r="A52" s="191">
        <f t="shared" si="4"/>
        <v>44685</v>
      </c>
      <c r="B52" s="410">
        <v>78.169370000000015</v>
      </c>
      <c r="C52" s="410">
        <v>16.64733</v>
      </c>
      <c r="D52" s="410">
        <v>94.816700000000012</v>
      </c>
      <c r="E52" s="410">
        <v>30.49287</v>
      </c>
      <c r="F52" s="410">
        <v>17.39134</v>
      </c>
      <c r="G52" s="410">
        <v>35.001709999999996</v>
      </c>
      <c r="H52" s="410">
        <v>52.881329999999991</v>
      </c>
      <c r="I52" s="410">
        <v>0</v>
      </c>
      <c r="J52" s="410">
        <v>0</v>
      </c>
      <c r="K52" s="410">
        <v>0</v>
      </c>
      <c r="L52" s="410">
        <v>0</v>
      </c>
      <c r="M52" s="410">
        <v>167.76</v>
      </c>
      <c r="N52" s="410">
        <v>21.08</v>
      </c>
      <c r="O52" s="410">
        <v>32.091000000000001</v>
      </c>
      <c r="P52" s="410">
        <v>6.14</v>
      </c>
      <c r="Q52" s="410">
        <f t="shared" si="5"/>
        <v>451.51495</v>
      </c>
      <c r="R52" s="824"/>
      <c r="S52" s="824"/>
      <c r="T52" s="824"/>
      <c r="U52" s="824"/>
    </row>
    <row r="53" spans="1:21" ht="15" customHeight="1">
      <c r="A53" s="191">
        <f t="shared" si="4"/>
        <v>44686</v>
      </c>
      <c r="B53" s="410">
        <v>82.931989999999985</v>
      </c>
      <c r="C53" s="410">
        <v>17.376290000000001</v>
      </c>
      <c r="D53" s="410">
        <v>100.30828</v>
      </c>
      <c r="E53" s="410">
        <v>41.359020000000001</v>
      </c>
      <c r="F53" s="410">
        <v>33.571580000000004</v>
      </c>
      <c r="G53" s="410">
        <v>41.876429999999999</v>
      </c>
      <c r="H53" s="410">
        <v>83.609790000000004</v>
      </c>
      <c r="I53" s="410">
        <v>0</v>
      </c>
      <c r="J53" s="410">
        <v>0.5</v>
      </c>
      <c r="K53" s="410">
        <v>0</v>
      </c>
      <c r="L53" s="410">
        <v>0</v>
      </c>
      <c r="M53" s="410">
        <v>200.6</v>
      </c>
      <c r="N53" s="410">
        <v>40.56</v>
      </c>
      <c r="O53" s="410">
        <v>24.010999999999999</v>
      </c>
      <c r="P53" s="410">
        <v>7.0620000000000003</v>
      </c>
      <c r="Q53" s="410">
        <f t="shared" si="5"/>
        <v>566.39609999999993</v>
      </c>
      <c r="R53" s="824"/>
      <c r="S53" s="824"/>
      <c r="T53" s="824"/>
      <c r="U53" s="824"/>
    </row>
    <row r="54" spans="1:21" ht="15" customHeight="1">
      <c r="A54" s="191">
        <f t="shared" si="4"/>
        <v>44687</v>
      </c>
      <c r="B54" s="410">
        <v>74.725409999999997</v>
      </c>
      <c r="C54" s="410">
        <v>15.698919999999999</v>
      </c>
      <c r="D54" s="410">
        <v>90.424329999999998</v>
      </c>
      <c r="E54" s="410">
        <v>35.319000000000003</v>
      </c>
      <c r="F54" s="410">
        <v>34.722950000000004</v>
      </c>
      <c r="G54" s="410">
        <v>46.383490000000002</v>
      </c>
      <c r="H54" s="410">
        <v>99.747449999999986</v>
      </c>
      <c r="I54" s="410">
        <v>0</v>
      </c>
      <c r="J54" s="410">
        <v>1.26</v>
      </c>
      <c r="K54" s="410">
        <v>0</v>
      </c>
      <c r="L54" s="410">
        <v>0</v>
      </c>
      <c r="M54" s="410">
        <v>194.12</v>
      </c>
      <c r="N54" s="410">
        <v>33.840000000000003</v>
      </c>
      <c r="O54" s="410">
        <v>15.013</v>
      </c>
      <c r="P54" s="410">
        <v>5.5549999999999997</v>
      </c>
      <c r="Q54" s="410">
        <f t="shared" si="5"/>
        <v>550.83022000000005</v>
      </c>
      <c r="R54" s="824"/>
      <c r="S54" s="824"/>
      <c r="T54" s="824"/>
      <c r="U54" s="824"/>
    </row>
    <row r="55" spans="1:21" ht="15" customHeight="1">
      <c r="A55" s="191">
        <f t="shared" si="4"/>
        <v>44688</v>
      </c>
      <c r="B55" s="410">
        <v>45.235839999999996</v>
      </c>
      <c r="C55" s="410">
        <v>8.7572500000000009</v>
      </c>
      <c r="D55" s="410">
        <v>53.993089999999995</v>
      </c>
      <c r="E55" s="410">
        <v>34.486399999999996</v>
      </c>
      <c r="F55" s="410">
        <v>28.475339999999996</v>
      </c>
      <c r="G55" s="410">
        <v>30.186269999999997</v>
      </c>
      <c r="H55" s="410">
        <v>68.348040000000012</v>
      </c>
      <c r="I55" s="410">
        <v>0</v>
      </c>
      <c r="J55" s="410">
        <v>1.3</v>
      </c>
      <c r="K55" s="410">
        <v>0</v>
      </c>
      <c r="L55" s="410">
        <v>0</v>
      </c>
      <c r="M55" s="410">
        <v>136.52000000000001</v>
      </c>
      <c r="N55" s="410">
        <v>32.32</v>
      </c>
      <c r="O55" s="410">
        <v>28.238</v>
      </c>
      <c r="P55" s="410">
        <v>4.8620000000000001</v>
      </c>
      <c r="Q55" s="410">
        <f t="shared" si="5"/>
        <v>413.86714000000006</v>
      </c>
      <c r="R55" s="824"/>
      <c r="S55" s="824"/>
      <c r="T55" s="824"/>
      <c r="U55" s="824"/>
    </row>
    <row r="56" spans="1:21" ht="15" customHeight="1">
      <c r="A56" s="191">
        <f t="shared" si="4"/>
        <v>44689</v>
      </c>
      <c r="B56" s="410">
        <v>59.964969999999994</v>
      </c>
      <c r="C56" s="410">
        <v>12.959290000000001</v>
      </c>
      <c r="D56" s="410">
        <v>72.92425999999999</v>
      </c>
      <c r="E56" s="410">
        <v>38.205270000000006</v>
      </c>
      <c r="F56" s="410">
        <v>22.690200000000001</v>
      </c>
      <c r="G56" s="410">
        <v>35.478000000000002</v>
      </c>
      <c r="H56" s="410">
        <v>78.202619999999996</v>
      </c>
      <c r="I56" s="410">
        <v>0</v>
      </c>
      <c r="J56" s="410">
        <v>0.6</v>
      </c>
      <c r="K56" s="410">
        <v>0</v>
      </c>
      <c r="L56" s="410">
        <v>0</v>
      </c>
      <c r="M56" s="410">
        <v>139.68</v>
      </c>
      <c r="N56" s="410">
        <v>27.4</v>
      </c>
      <c r="O56" s="410">
        <v>26.294</v>
      </c>
      <c r="P56" s="410">
        <v>4.0259999999999998</v>
      </c>
      <c r="Q56" s="410">
        <f t="shared" si="5"/>
        <v>441.47434999999996</v>
      </c>
      <c r="R56" s="824"/>
      <c r="S56" s="824"/>
      <c r="T56" s="824"/>
      <c r="U56" s="824"/>
    </row>
    <row r="57" spans="1:21" ht="15" customHeight="1">
      <c r="A57" s="191">
        <f t="shared" si="4"/>
        <v>44690</v>
      </c>
      <c r="B57" s="414">
        <f>+PAMA!$E$190</f>
        <v>60.36795</v>
      </c>
      <c r="C57" s="414">
        <f>+PAMA!$E$191</f>
        <v>0</v>
      </c>
      <c r="D57" s="414">
        <f>+PAMA!$E$192</f>
        <v>60.36795</v>
      </c>
      <c r="E57" s="414">
        <f>+PAMA!$E$193</f>
        <v>31.222739999999998</v>
      </c>
      <c r="F57" s="414">
        <f>+PAMA!$E$194</f>
        <v>20.25375</v>
      </c>
      <c r="G57" s="414">
        <f>+PAMA!$E$195</f>
        <v>30.320419999999999</v>
      </c>
      <c r="H57" s="414">
        <f>+SIMS!$E$64</f>
        <v>56.215089999999996</v>
      </c>
      <c r="I57" s="414">
        <f>KMI!$E$41</f>
        <v>0</v>
      </c>
      <c r="J57" s="414">
        <f>KMI!$E$42</f>
        <v>0</v>
      </c>
      <c r="K57" s="414">
        <f>+PETROSEA!$E$136</f>
        <v>0</v>
      </c>
      <c r="L57" s="414">
        <f>+PETROSEA!$E$137</f>
        <v>0</v>
      </c>
      <c r="M57" s="414">
        <f>+PETROSEA!$E$138</f>
        <v>191.32780000000002</v>
      </c>
      <c r="N57" s="414">
        <f>+PETROSEA!$E$139</f>
        <v>0</v>
      </c>
      <c r="O57" s="414">
        <f>+'BIMA NUSA'!$E$56</f>
        <v>32.25</v>
      </c>
      <c r="P57" s="414">
        <f>DUM!$E$42</f>
        <v>12.584</v>
      </c>
      <c r="Q57" s="410">
        <f t="shared" si="5"/>
        <v>421.95775000000003</v>
      </c>
      <c r="R57" s="824"/>
      <c r="S57" s="824"/>
      <c r="T57" s="824"/>
      <c r="U57" s="824"/>
    </row>
    <row r="58" spans="1:21" ht="15" customHeight="1">
      <c r="A58" s="191">
        <f t="shared" si="4"/>
        <v>44691</v>
      </c>
      <c r="B58" s="414">
        <f>+PAMA!$F$190</f>
        <v>49.589320000000008</v>
      </c>
      <c r="C58" s="414">
        <f>+PAMA!$F$191</f>
        <v>0</v>
      </c>
      <c r="D58" s="414">
        <f>+PAMA!$F$192</f>
        <v>49.589320000000008</v>
      </c>
      <c r="E58" s="414">
        <f>+PAMA!$F$193</f>
        <v>33.766080000000002</v>
      </c>
      <c r="F58" s="414">
        <f>+PAMA!$F$194</f>
        <v>19.90071</v>
      </c>
      <c r="G58" s="414">
        <f>+PAMA!$F$195</f>
        <v>28.343299999999999</v>
      </c>
      <c r="H58" s="414">
        <f>+SIMS!$F$64</f>
        <v>55.485290000000006</v>
      </c>
      <c r="I58" s="414">
        <f>KMI!$F$41</f>
        <v>0</v>
      </c>
      <c r="J58" s="414">
        <f>KMI!$F$42</f>
        <v>0</v>
      </c>
      <c r="K58" s="414">
        <f>+PETROSEA!$F$136</f>
        <v>0</v>
      </c>
      <c r="L58" s="414">
        <f>+PETROSEA!$F$137</f>
        <v>0</v>
      </c>
      <c r="M58" s="414">
        <f>+PETROSEA!$F$138</f>
        <v>201.95689999999999</v>
      </c>
      <c r="N58" s="414">
        <f>+PETROSEA!$F$139</f>
        <v>0</v>
      </c>
      <c r="O58" s="414">
        <f>+'BIMA NUSA'!$F$56</f>
        <v>36.189</v>
      </c>
      <c r="P58" s="414">
        <f>DUM!$F$42</f>
        <v>13.266</v>
      </c>
      <c r="Q58" s="410">
        <f t="shared" si="5"/>
        <v>425.23060000000004</v>
      </c>
      <c r="R58" s="824"/>
      <c r="S58" s="824"/>
      <c r="T58" s="824"/>
      <c r="U58" s="824"/>
    </row>
    <row r="59" spans="1:21" ht="15" customHeight="1">
      <c r="A59" s="191">
        <f t="shared" si="4"/>
        <v>44692</v>
      </c>
      <c r="B59" s="414">
        <f>+PAMA!$G$190</f>
        <v>42.681759999999997</v>
      </c>
      <c r="C59" s="414">
        <f>+PAMA!$G$191</f>
        <v>0</v>
      </c>
      <c r="D59" s="414">
        <f>+PAMA!$G$192</f>
        <v>42.681759999999997</v>
      </c>
      <c r="E59" s="414">
        <f>+PAMA!$G$193</f>
        <v>32.791490000000003</v>
      </c>
      <c r="F59" s="414">
        <f>+PAMA!$G$194</f>
        <v>17.263650000000002</v>
      </c>
      <c r="G59" s="414">
        <f>+PAMA!$G$195</f>
        <v>13.231240000000001</v>
      </c>
      <c r="H59" s="414">
        <f>+SIMS!$G$64</f>
        <v>65.779769999999999</v>
      </c>
      <c r="I59" s="414">
        <f>KMI!$G$41</f>
        <v>0</v>
      </c>
      <c r="J59" s="414">
        <f>KMI!$G$42</f>
        <v>0</v>
      </c>
      <c r="K59" s="414">
        <f>+PETROSEA!$G$136</f>
        <v>0</v>
      </c>
      <c r="L59" s="414">
        <f>+PETROSEA!$G$137</f>
        <v>0</v>
      </c>
      <c r="M59" s="414">
        <f>+PETROSEA!$G$138</f>
        <v>136.66670000000002</v>
      </c>
      <c r="N59" s="414">
        <f>+PETROSEA!$G$139</f>
        <v>0</v>
      </c>
      <c r="O59" s="414">
        <f>+'BIMA NUSA'!$G$56</f>
        <v>27.2715</v>
      </c>
      <c r="P59" s="414">
        <f>DUM!$G$42</f>
        <v>9.3940000000000001</v>
      </c>
      <c r="Q59" s="410">
        <f t="shared" si="5"/>
        <v>335.68611000000004</v>
      </c>
      <c r="R59" s="824"/>
      <c r="S59" s="824"/>
      <c r="T59" s="824"/>
      <c r="U59" s="824"/>
    </row>
    <row r="60" spans="1:21" ht="15" customHeight="1">
      <c r="A60" s="191">
        <f t="shared" si="4"/>
        <v>44693</v>
      </c>
      <c r="B60" s="414">
        <f>+PAMA!$H$190</f>
        <v>21.792920000000002</v>
      </c>
      <c r="C60" s="414">
        <f>+PAMA!$H$191</f>
        <v>0</v>
      </c>
      <c r="D60" s="414">
        <f>+PAMA!$H$192</f>
        <v>21.792920000000002</v>
      </c>
      <c r="E60" s="414">
        <f>+PAMA!$H$193</f>
        <v>12.331130000000002</v>
      </c>
      <c r="F60" s="414">
        <f>+PAMA!$H$194</f>
        <v>7.2622900000000001</v>
      </c>
      <c r="G60" s="414">
        <f>+PAMA!$H$195</f>
        <v>12.695970000000001</v>
      </c>
      <c r="H60" s="414">
        <f>+SIMS!$H$64</f>
        <v>28.553260000000002</v>
      </c>
      <c r="I60" s="414">
        <f>+KMI!$H$41</f>
        <v>0</v>
      </c>
      <c r="J60" s="414">
        <f>+KMI!$H$42</f>
        <v>0</v>
      </c>
      <c r="K60" s="414">
        <f>+PETROSEA!$H$136</f>
        <v>0</v>
      </c>
      <c r="L60" s="414">
        <f>+PETROSEA!$H$137</f>
        <v>0</v>
      </c>
      <c r="M60" s="414">
        <f>+PETROSEA!$H$138</f>
        <v>79.050200000000004</v>
      </c>
      <c r="N60" s="414">
        <f>+PETROSEA!$H$139</f>
        <v>0</v>
      </c>
      <c r="O60" s="414">
        <f>+'BIMA NUSA'!$H$56</f>
        <v>25.881</v>
      </c>
      <c r="P60" s="414">
        <f>+DUM!$H$42</f>
        <v>3.8940000000000001</v>
      </c>
      <c r="Q60" s="410">
        <f t="shared" si="5"/>
        <v>187.56676999999999</v>
      </c>
      <c r="R60" s="824"/>
      <c r="S60" s="824"/>
      <c r="T60" s="824"/>
      <c r="U60" s="824"/>
    </row>
    <row r="61" spans="1:21" ht="15" customHeight="1">
      <c r="A61" s="191">
        <f t="shared" si="4"/>
        <v>44694</v>
      </c>
      <c r="B61" s="414">
        <f>+PAMA!$I$190</f>
        <v>78.566240000000008</v>
      </c>
      <c r="C61" s="414">
        <f>+PAMA!$I$191</f>
        <v>0</v>
      </c>
      <c r="D61" s="414">
        <f>+PAMA!$I$192</f>
        <v>78.566240000000008</v>
      </c>
      <c r="E61" s="414">
        <f>+PAMA!$I$193</f>
        <v>33.981389999999998</v>
      </c>
      <c r="F61" s="414">
        <f>+PAMA!$I$194</f>
        <v>22.576160000000002</v>
      </c>
      <c r="G61" s="414">
        <f>+PAMA!$I$195</f>
        <v>30.478440000000003</v>
      </c>
      <c r="H61" s="414">
        <f>+SIMS!$I$64</f>
        <v>79.759600000000006</v>
      </c>
      <c r="I61" s="414">
        <f>+KMI!$I$41</f>
        <v>0</v>
      </c>
      <c r="J61" s="414">
        <f>+KMI!$I$42</f>
        <v>0</v>
      </c>
      <c r="K61" s="414">
        <f>+PETROSEA!$I$136</f>
        <v>0</v>
      </c>
      <c r="L61" s="414">
        <f>+PETROSEA!$I$137</f>
        <v>0</v>
      </c>
      <c r="M61" s="414">
        <f>+PETROSEA!$I$138</f>
        <v>201.71610000000001</v>
      </c>
      <c r="N61" s="414">
        <f>+PETROSEA!$I$139</f>
        <v>0</v>
      </c>
      <c r="O61" s="414">
        <f>+'BIMA NUSA'!$I$56</f>
        <v>33.128999999999998</v>
      </c>
      <c r="P61" s="414">
        <f>+DUM!$I$42</f>
        <v>12.903</v>
      </c>
      <c r="Q61" s="410">
        <f t="shared" si="5"/>
        <v>480.20693000000006</v>
      </c>
      <c r="R61" s="824"/>
      <c r="S61" s="824"/>
      <c r="T61" s="824"/>
      <c r="U61" s="824"/>
    </row>
    <row r="62" spans="1:21" ht="15" customHeight="1">
      <c r="A62" s="191">
        <f t="shared" si="4"/>
        <v>44695</v>
      </c>
      <c r="B62" s="414">
        <f>+PAMA!$J$190</f>
        <v>72.482100000000003</v>
      </c>
      <c r="C62" s="414">
        <f>+PAMA!$J$191</f>
        <v>0</v>
      </c>
      <c r="D62" s="414">
        <f>+PAMA!$J$192</f>
        <v>72.482100000000003</v>
      </c>
      <c r="E62" s="414">
        <f>+PAMA!$J$193</f>
        <v>39.327460000000002</v>
      </c>
      <c r="F62" s="414">
        <f>+PAMA!$J$194</f>
        <v>22.931489999999997</v>
      </c>
      <c r="G62" s="414">
        <f>+PAMA!$J$195</f>
        <v>28.140720000000002</v>
      </c>
      <c r="H62" s="414">
        <f>+SIMS!$J$64</f>
        <v>68.753749999999997</v>
      </c>
      <c r="I62" s="414">
        <f>+KMI!$J$41</f>
        <v>0</v>
      </c>
      <c r="J62" s="414">
        <f>+KMI!$J$42</f>
        <v>0</v>
      </c>
      <c r="K62" s="414">
        <f>+PETROSEA!$J$136</f>
        <v>0</v>
      </c>
      <c r="L62" s="414">
        <f>+PETROSEA!$J$137</f>
        <v>0</v>
      </c>
      <c r="M62" s="414">
        <f>+PETROSEA!$J$138</f>
        <v>183.2876</v>
      </c>
      <c r="N62" s="414">
        <f>+PETROSEA!$J$139</f>
        <v>0</v>
      </c>
      <c r="O62" s="414">
        <f>+'BIMA NUSA'!$J$56</f>
        <v>31.852499999999999</v>
      </c>
      <c r="P62" s="414">
        <f>+DUM!$J$42</f>
        <v>11.429</v>
      </c>
      <c r="Q62" s="410">
        <f t="shared" si="5"/>
        <v>446.77562000000006</v>
      </c>
      <c r="R62" s="824"/>
      <c r="S62" s="824"/>
      <c r="T62" s="824"/>
      <c r="U62" s="824"/>
    </row>
    <row r="63" spans="1:21" ht="15" customHeight="1">
      <c r="A63" s="191">
        <f t="shared" si="4"/>
        <v>44696</v>
      </c>
      <c r="B63" s="414">
        <f>+PAMA!$K$190</f>
        <v>45.610119999999995</v>
      </c>
      <c r="C63" s="414">
        <f>+PAMA!$K$191</f>
        <v>0</v>
      </c>
      <c r="D63" s="414">
        <f>+PAMA!$K$192</f>
        <v>45.610119999999995</v>
      </c>
      <c r="E63" s="414">
        <f>+PAMA!$K$193</f>
        <v>27.557200000000002</v>
      </c>
      <c r="F63" s="414">
        <f>+PAMA!$K$194</f>
        <v>16.48066</v>
      </c>
      <c r="G63" s="414">
        <f>+PAMA!$K$195</f>
        <v>19.50346</v>
      </c>
      <c r="H63" s="414">
        <f>+SIMS!$K$64</f>
        <v>57.274459999999998</v>
      </c>
      <c r="I63" s="414">
        <f>+KMI!$K$41</f>
        <v>0</v>
      </c>
      <c r="J63" s="414">
        <f>+KMI!$K$42</f>
        <v>0</v>
      </c>
      <c r="K63" s="414">
        <f>+PETROSEA!$K$136</f>
        <v>0</v>
      </c>
      <c r="L63" s="414">
        <f>+PETROSEA!$K$137</f>
        <v>0</v>
      </c>
      <c r="M63" s="414">
        <f>+PETROSEA!$K$138</f>
        <v>146.48400000000001</v>
      </c>
      <c r="N63" s="414">
        <f>+PETROSEA!$K$139</f>
        <v>0</v>
      </c>
      <c r="O63" s="414">
        <f>+'BIMA NUSA'!$K$56</f>
        <v>37.235999999999997</v>
      </c>
      <c r="P63" s="414">
        <f>+DUM!$K$42</f>
        <v>8.6020000000000003</v>
      </c>
      <c r="Q63" s="410">
        <f t="shared" si="5"/>
        <v>350.14589999999998</v>
      </c>
      <c r="R63" s="824"/>
      <c r="S63" s="824"/>
      <c r="T63" s="824"/>
      <c r="U63" s="824"/>
    </row>
    <row r="64" spans="1:21" ht="15" customHeight="1">
      <c r="A64" s="191">
        <f t="shared" si="4"/>
        <v>44697</v>
      </c>
      <c r="B64" s="410"/>
      <c r="C64" s="410"/>
      <c r="D64" s="410"/>
      <c r="E64" s="410"/>
      <c r="F64" s="410"/>
      <c r="G64" s="410"/>
      <c r="H64" s="410"/>
      <c r="I64" s="410"/>
      <c r="J64" s="410"/>
      <c r="K64" s="410"/>
      <c r="L64" s="410"/>
      <c r="M64" s="410"/>
      <c r="N64" s="410"/>
      <c r="O64" s="410"/>
      <c r="P64" s="410"/>
      <c r="Q64" s="410">
        <f t="shared" si="5"/>
        <v>0</v>
      </c>
      <c r="R64" s="824"/>
      <c r="S64" s="824"/>
      <c r="T64" s="824"/>
      <c r="U64" s="824"/>
    </row>
    <row r="65" spans="1:21" ht="15" customHeight="1">
      <c r="A65" s="191">
        <f t="shared" si="4"/>
        <v>44698</v>
      </c>
      <c r="B65" s="410"/>
      <c r="C65" s="410"/>
      <c r="D65" s="410"/>
      <c r="E65" s="410"/>
      <c r="F65" s="410"/>
      <c r="G65" s="410"/>
      <c r="H65" s="410"/>
      <c r="I65" s="410"/>
      <c r="J65" s="410"/>
      <c r="K65" s="410"/>
      <c r="L65" s="410"/>
      <c r="M65" s="410"/>
      <c r="N65" s="410"/>
      <c r="O65" s="410"/>
      <c r="P65" s="410"/>
      <c r="Q65" s="410">
        <f t="shared" si="5"/>
        <v>0</v>
      </c>
      <c r="R65" s="824"/>
      <c r="S65" s="824"/>
      <c r="T65" s="824"/>
      <c r="U65" s="824"/>
    </row>
    <row r="66" spans="1:21" ht="15" customHeight="1">
      <c r="A66" s="191">
        <f t="shared" si="4"/>
        <v>44699</v>
      </c>
      <c r="B66" s="410"/>
      <c r="C66" s="410"/>
      <c r="D66" s="410"/>
      <c r="E66" s="410"/>
      <c r="F66" s="410"/>
      <c r="G66" s="410"/>
      <c r="H66" s="410"/>
      <c r="I66" s="410"/>
      <c r="J66" s="410"/>
      <c r="K66" s="410"/>
      <c r="L66" s="410"/>
      <c r="M66" s="410"/>
      <c r="N66" s="410"/>
      <c r="O66" s="410"/>
      <c r="P66" s="410"/>
      <c r="Q66" s="410">
        <f t="shared" si="5"/>
        <v>0</v>
      </c>
      <c r="R66" s="824"/>
      <c r="S66" s="824"/>
      <c r="T66" s="824"/>
      <c r="U66" s="824"/>
    </row>
    <row r="67" spans="1:21" ht="15" customHeight="1">
      <c r="A67" s="191">
        <f t="shared" si="4"/>
        <v>44700</v>
      </c>
      <c r="B67" s="410"/>
      <c r="C67" s="410"/>
      <c r="D67" s="410"/>
      <c r="E67" s="410"/>
      <c r="F67" s="410"/>
      <c r="G67" s="410"/>
      <c r="H67" s="410"/>
      <c r="I67" s="410"/>
      <c r="J67" s="410"/>
      <c r="K67" s="410"/>
      <c r="L67" s="410"/>
      <c r="M67" s="410"/>
      <c r="N67" s="410"/>
      <c r="O67" s="410"/>
      <c r="P67" s="410"/>
      <c r="Q67" s="410">
        <f t="shared" si="5"/>
        <v>0</v>
      </c>
      <c r="R67" s="824"/>
      <c r="S67" s="824"/>
      <c r="T67" s="824"/>
      <c r="U67" s="824"/>
    </row>
    <row r="68" spans="1:21" ht="15" customHeight="1">
      <c r="A68" s="191">
        <f t="shared" si="4"/>
        <v>44701</v>
      </c>
      <c r="B68" s="410"/>
      <c r="C68" s="410"/>
      <c r="D68" s="410"/>
      <c r="E68" s="410"/>
      <c r="F68" s="410"/>
      <c r="G68" s="410"/>
      <c r="H68" s="410"/>
      <c r="I68" s="410"/>
      <c r="J68" s="410"/>
      <c r="K68" s="410"/>
      <c r="L68" s="410"/>
      <c r="M68" s="410"/>
      <c r="N68" s="410"/>
      <c r="O68" s="410"/>
      <c r="P68" s="410"/>
      <c r="Q68" s="410">
        <f t="shared" si="5"/>
        <v>0</v>
      </c>
      <c r="R68" s="824"/>
      <c r="S68" s="824"/>
      <c r="T68" s="824"/>
      <c r="U68" s="824"/>
    </row>
    <row r="69" spans="1:21" ht="15" customHeight="1">
      <c r="A69" s="191">
        <f t="shared" si="4"/>
        <v>44702</v>
      </c>
      <c r="B69" s="410"/>
      <c r="C69" s="410"/>
      <c r="D69" s="410"/>
      <c r="E69" s="410"/>
      <c r="F69" s="410"/>
      <c r="G69" s="410"/>
      <c r="H69" s="410"/>
      <c r="I69" s="410"/>
      <c r="J69" s="410"/>
      <c r="K69" s="410"/>
      <c r="L69" s="410"/>
      <c r="M69" s="410"/>
      <c r="N69" s="410"/>
      <c r="O69" s="410"/>
      <c r="P69" s="410"/>
      <c r="Q69" s="410">
        <f t="shared" si="5"/>
        <v>0</v>
      </c>
      <c r="R69" s="824"/>
      <c r="S69" s="824"/>
      <c r="T69" s="824"/>
      <c r="U69" s="824"/>
    </row>
    <row r="70" spans="1:21" ht="15" customHeight="1">
      <c r="A70" s="191">
        <f t="shared" si="4"/>
        <v>44703</v>
      </c>
      <c r="B70" s="410"/>
      <c r="C70" s="410"/>
      <c r="D70" s="410"/>
      <c r="E70" s="410"/>
      <c r="F70" s="410"/>
      <c r="G70" s="410"/>
      <c r="H70" s="410"/>
      <c r="I70" s="410"/>
      <c r="J70" s="410"/>
      <c r="K70" s="410"/>
      <c r="L70" s="410"/>
      <c r="M70" s="410"/>
      <c r="N70" s="410"/>
      <c r="O70" s="410"/>
      <c r="P70" s="410"/>
      <c r="Q70" s="410">
        <f t="shared" si="5"/>
        <v>0</v>
      </c>
      <c r="R70" s="824"/>
      <c r="S70" s="824"/>
      <c r="T70" s="824"/>
      <c r="U70" s="824"/>
    </row>
    <row r="71" spans="1:21" ht="15" customHeight="1">
      <c r="A71" s="191">
        <f t="shared" si="4"/>
        <v>44704</v>
      </c>
      <c r="B71" s="410"/>
      <c r="C71" s="410"/>
      <c r="D71" s="410"/>
      <c r="E71" s="410"/>
      <c r="F71" s="410"/>
      <c r="G71" s="410"/>
      <c r="H71" s="410"/>
      <c r="I71" s="410"/>
      <c r="J71" s="410"/>
      <c r="K71" s="410"/>
      <c r="L71" s="410"/>
      <c r="M71" s="410"/>
      <c r="N71" s="410"/>
      <c r="O71" s="410"/>
      <c r="P71" s="410"/>
      <c r="Q71" s="410">
        <f t="shared" si="5"/>
        <v>0</v>
      </c>
      <c r="R71" s="824"/>
      <c r="S71" s="824"/>
      <c r="T71" s="824"/>
      <c r="U71" s="824"/>
    </row>
    <row r="72" spans="1:21" ht="15" customHeight="1">
      <c r="A72" s="191">
        <f t="shared" si="4"/>
        <v>44705</v>
      </c>
      <c r="B72" s="410"/>
      <c r="C72" s="410"/>
      <c r="D72" s="410"/>
      <c r="E72" s="410"/>
      <c r="F72" s="410"/>
      <c r="G72" s="410"/>
      <c r="H72" s="410"/>
      <c r="I72" s="410"/>
      <c r="J72" s="410"/>
      <c r="K72" s="410"/>
      <c r="L72" s="410"/>
      <c r="M72" s="410"/>
      <c r="N72" s="410"/>
      <c r="O72" s="410"/>
      <c r="P72" s="410"/>
      <c r="Q72" s="410">
        <f t="shared" si="5"/>
        <v>0</v>
      </c>
      <c r="R72" s="824"/>
      <c r="S72" s="824"/>
      <c r="T72" s="824"/>
      <c r="U72" s="824"/>
    </row>
    <row r="73" spans="1:21" ht="15" customHeight="1">
      <c r="A73" s="191">
        <f t="shared" si="4"/>
        <v>44706</v>
      </c>
      <c r="B73" s="410"/>
      <c r="C73" s="410"/>
      <c r="D73" s="410"/>
      <c r="E73" s="410"/>
      <c r="F73" s="410"/>
      <c r="G73" s="410"/>
      <c r="H73" s="410"/>
      <c r="I73" s="410"/>
      <c r="J73" s="410"/>
      <c r="K73" s="410"/>
      <c r="L73" s="410"/>
      <c r="M73" s="410"/>
      <c r="N73" s="410"/>
      <c r="O73" s="410"/>
      <c r="P73" s="410"/>
      <c r="Q73" s="410">
        <f t="shared" si="5"/>
        <v>0</v>
      </c>
      <c r="R73" s="824"/>
      <c r="S73" s="824"/>
      <c r="T73" s="824"/>
      <c r="U73" s="824"/>
    </row>
    <row r="74" spans="1:21" ht="15" customHeight="1">
      <c r="A74" s="191">
        <f t="shared" si="4"/>
        <v>44707</v>
      </c>
      <c r="B74" s="410"/>
      <c r="C74" s="410"/>
      <c r="D74" s="410"/>
      <c r="E74" s="410"/>
      <c r="F74" s="410"/>
      <c r="G74" s="410"/>
      <c r="H74" s="410"/>
      <c r="I74" s="410"/>
      <c r="J74" s="410"/>
      <c r="K74" s="410"/>
      <c r="L74" s="410"/>
      <c r="M74" s="410"/>
      <c r="N74" s="410"/>
      <c r="O74" s="410"/>
      <c r="P74" s="410"/>
      <c r="Q74" s="410">
        <f t="shared" si="5"/>
        <v>0</v>
      </c>
      <c r="R74" s="824"/>
      <c r="S74" s="824"/>
      <c r="T74" s="824"/>
      <c r="U74" s="824"/>
    </row>
    <row r="75" spans="1:21" ht="15" customHeight="1">
      <c r="A75" s="191">
        <f t="shared" si="4"/>
        <v>44708</v>
      </c>
      <c r="B75" s="410"/>
      <c r="C75" s="410"/>
      <c r="D75" s="410"/>
      <c r="E75" s="410"/>
      <c r="F75" s="410"/>
      <c r="G75" s="410"/>
      <c r="H75" s="410"/>
      <c r="I75" s="410"/>
      <c r="J75" s="410"/>
      <c r="K75" s="410"/>
      <c r="L75" s="410"/>
      <c r="M75" s="410"/>
      <c r="N75" s="410"/>
      <c r="O75" s="410"/>
      <c r="P75" s="410"/>
      <c r="Q75" s="410">
        <f t="shared" si="5"/>
        <v>0</v>
      </c>
      <c r="R75" s="824"/>
      <c r="S75" s="824"/>
      <c r="T75" s="824"/>
      <c r="U75" s="824"/>
    </row>
    <row r="76" spans="1:21" ht="15" customHeight="1">
      <c r="A76" s="191">
        <f t="shared" si="4"/>
        <v>44709</v>
      </c>
      <c r="B76" s="410"/>
      <c r="C76" s="410"/>
      <c r="D76" s="410"/>
      <c r="E76" s="410"/>
      <c r="F76" s="410"/>
      <c r="G76" s="410"/>
      <c r="H76" s="410"/>
      <c r="I76" s="410"/>
      <c r="J76" s="410"/>
      <c r="K76" s="410"/>
      <c r="L76" s="410"/>
      <c r="M76" s="410"/>
      <c r="N76" s="410"/>
      <c r="O76" s="410"/>
      <c r="P76" s="410"/>
      <c r="Q76" s="410">
        <f t="shared" si="5"/>
        <v>0</v>
      </c>
      <c r="R76" s="824"/>
      <c r="S76" s="824"/>
      <c r="T76" s="824"/>
      <c r="U76" s="824"/>
    </row>
    <row r="77" spans="1:21" ht="15" customHeight="1">
      <c r="A77" s="191">
        <f t="shared" si="4"/>
        <v>44710</v>
      </c>
      <c r="B77" s="410"/>
      <c r="C77" s="410"/>
      <c r="D77" s="410"/>
      <c r="E77" s="410"/>
      <c r="F77" s="410"/>
      <c r="G77" s="410"/>
      <c r="H77" s="410"/>
      <c r="I77" s="410"/>
      <c r="J77" s="410"/>
      <c r="K77" s="410"/>
      <c r="L77" s="410"/>
      <c r="M77" s="410"/>
      <c r="N77" s="410"/>
      <c r="O77" s="410"/>
      <c r="P77" s="410"/>
      <c r="Q77" s="410">
        <f t="shared" si="5"/>
        <v>0</v>
      </c>
      <c r="R77" s="824"/>
      <c r="S77" s="824"/>
      <c r="T77" s="824"/>
      <c r="U77" s="824"/>
    </row>
    <row r="78" spans="1:21" ht="15" customHeight="1">
      <c r="A78" s="191">
        <f t="shared" si="4"/>
        <v>44711</v>
      </c>
      <c r="B78" s="410"/>
      <c r="C78" s="410"/>
      <c r="D78" s="410"/>
      <c r="E78" s="410"/>
      <c r="F78" s="410"/>
      <c r="G78" s="410"/>
      <c r="H78" s="410"/>
      <c r="I78" s="410"/>
      <c r="J78" s="410"/>
      <c r="K78" s="410"/>
      <c r="L78" s="410"/>
      <c r="M78" s="410"/>
      <c r="N78" s="410"/>
      <c r="O78" s="410"/>
      <c r="P78" s="410"/>
      <c r="Q78" s="410">
        <f t="shared" si="5"/>
        <v>0</v>
      </c>
      <c r="R78" s="824"/>
      <c r="S78" s="824"/>
      <c r="T78" s="824"/>
      <c r="U78" s="824"/>
    </row>
    <row r="79" spans="1:21" ht="15" customHeight="1">
      <c r="A79" s="191">
        <v>31</v>
      </c>
      <c r="B79" s="410"/>
      <c r="C79" s="410"/>
      <c r="D79" s="410"/>
      <c r="E79" s="410"/>
      <c r="F79" s="410"/>
      <c r="G79" s="410"/>
      <c r="H79" s="410"/>
      <c r="I79" s="410"/>
      <c r="J79" s="410"/>
      <c r="K79" s="410"/>
      <c r="L79" s="410"/>
      <c r="M79" s="410"/>
      <c r="N79" s="410"/>
      <c r="O79" s="410"/>
      <c r="P79" s="410"/>
      <c r="Q79" s="410">
        <f t="shared" si="5"/>
        <v>0</v>
      </c>
      <c r="R79" s="824"/>
      <c r="S79" s="824"/>
      <c r="T79" s="824"/>
      <c r="U79" s="824"/>
    </row>
    <row r="80" spans="1:21" ht="15" customHeight="1">
      <c r="A80" s="181" t="s">
        <v>69</v>
      </c>
      <c r="B80" s="412">
        <f t="shared" ref="B80:P80" si="6">SUM(B49:B79)</f>
        <v>858.52486999999996</v>
      </c>
      <c r="C80" s="412">
        <f>SUM(C49:C79)</f>
        <v>98.92537999999999</v>
      </c>
      <c r="D80" s="412">
        <f>SUM(D49:D79)</f>
        <v>957.45024999999987</v>
      </c>
      <c r="E80" s="412">
        <f t="shared" si="6"/>
        <v>456.26899000000009</v>
      </c>
      <c r="F80" s="412">
        <f t="shared" si="6"/>
        <v>319.56357000000003</v>
      </c>
      <c r="G80" s="412">
        <f t="shared" si="6"/>
        <v>425.50851</v>
      </c>
      <c r="H80" s="412">
        <f t="shared" si="6"/>
        <v>887.36182999999994</v>
      </c>
      <c r="I80" s="412">
        <f t="shared" si="6"/>
        <v>0</v>
      </c>
      <c r="J80" s="412">
        <f t="shared" si="6"/>
        <v>3.66</v>
      </c>
      <c r="K80" s="412">
        <f t="shared" si="6"/>
        <v>0</v>
      </c>
      <c r="L80" s="412">
        <f t="shared" si="6"/>
        <v>0</v>
      </c>
      <c r="M80" s="412">
        <f t="shared" si="6"/>
        <v>2298.0492999999997</v>
      </c>
      <c r="N80" s="412">
        <f t="shared" si="6"/>
        <v>207.44</v>
      </c>
      <c r="O80" s="412">
        <f t="shared" si="6"/>
        <v>406.45300000000003</v>
      </c>
      <c r="P80" s="412">
        <f t="shared" si="6"/>
        <v>110.32100000000003</v>
      </c>
      <c r="Q80" s="412">
        <f>SUM(Q49:Q79)</f>
        <v>5961.7554500000006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-2354.5497500000001</v>
      </c>
      <c r="C81" s="827"/>
      <c r="D81" s="413">
        <f>+D80-D48</f>
        <v>-2354.5497500000001</v>
      </c>
      <c r="E81" s="413">
        <f t="shared" ref="E81:P81" si="7">+E80-E48</f>
        <v>-407.73100999999991</v>
      </c>
      <c r="F81" s="413">
        <f t="shared" si="7"/>
        <v>-401.43642999999997</v>
      </c>
      <c r="G81" s="413">
        <f t="shared" si="7"/>
        <v>-357.49149</v>
      </c>
      <c r="H81" s="413">
        <f t="shared" si="7"/>
        <v>-2419.6381700000002</v>
      </c>
      <c r="I81" s="413">
        <f t="shared" si="7"/>
        <v>0</v>
      </c>
      <c r="J81" s="413">
        <f t="shared" si="7"/>
        <v>-100.34</v>
      </c>
      <c r="K81" s="413">
        <f t="shared" si="7"/>
        <v>0</v>
      </c>
      <c r="L81" s="413">
        <f t="shared" si="7"/>
        <v>0</v>
      </c>
      <c r="M81" s="413">
        <f t="shared" si="7"/>
        <v>-2668.9507000000003</v>
      </c>
      <c r="N81" s="413">
        <f t="shared" si="7"/>
        <v>-1039.56</v>
      </c>
      <c r="O81" s="413">
        <f t="shared" si="7"/>
        <v>-513.54700000000003</v>
      </c>
      <c r="P81" s="413">
        <f t="shared" si="7"/>
        <v>-150.67899999999997</v>
      </c>
      <c r="Q81" s="413">
        <f>+Q80-Q48</f>
        <v>-10524.244549999999</v>
      </c>
      <c r="R81" s="828"/>
      <c r="S81" s="828"/>
      <c r="T81" s="828"/>
      <c r="U81" s="828"/>
    </row>
    <row r="82" spans="1:21" ht="15" customHeight="1">
      <c r="M82" s="329"/>
      <c r="N82" s="329"/>
      <c r="O82" s="342"/>
      <c r="P82" s="342"/>
    </row>
    <row r="83" spans="1:21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T83" s="342"/>
    </row>
    <row r="84" spans="1:21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R84" s="329"/>
    </row>
    <row r="85" spans="1:21">
      <c r="B85" s="329"/>
      <c r="C85" s="329"/>
      <c r="D85" s="329"/>
      <c r="E85" s="329"/>
      <c r="F85" s="329"/>
      <c r="G85" s="329"/>
      <c r="H85" s="329"/>
      <c r="M85" s="329"/>
      <c r="N85" s="329"/>
      <c r="O85" s="329"/>
      <c r="P85" s="329"/>
      <c r="R85" s="329"/>
    </row>
    <row r="86" spans="1:21">
      <c r="B86" s="329"/>
      <c r="C86" s="329"/>
      <c r="D86" s="329"/>
      <c r="E86" s="329"/>
      <c r="F86" s="329"/>
      <c r="G86" s="329"/>
      <c r="H86" s="329"/>
      <c r="M86" s="329"/>
      <c r="N86" s="329"/>
      <c r="O86" s="329"/>
      <c r="P86" s="329"/>
      <c r="R86" s="329"/>
    </row>
    <row r="87" spans="1:21">
      <c r="B87" s="329"/>
      <c r="C87" s="329"/>
      <c r="D87" s="329"/>
      <c r="E87" s="329"/>
      <c r="F87" s="329"/>
      <c r="G87" s="329"/>
      <c r="H87" s="329"/>
      <c r="M87" s="329"/>
      <c r="N87" s="329"/>
      <c r="O87" s="329"/>
      <c r="P87" s="329"/>
      <c r="R87" s="329"/>
    </row>
    <row r="88" spans="1:21">
      <c r="B88" s="329"/>
      <c r="C88" s="329"/>
      <c r="D88" s="329"/>
      <c r="E88" s="329"/>
      <c r="F88" s="329"/>
      <c r="G88" s="329"/>
      <c r="H88" s="329"/>
      <c r="M88" s="329"/>
      <c r="N88" s="329"/>
      <c r="O88" s="329"/>
      <c r="P88" s="329"/>
      <c r="R88" s="329"/>
    </row>
    <row r="89" spans="1:21">
      <c r="B89" s="329"/>
      <c r="C89" s="329"/>
      <c r="D89" s="329"/>
      <c r="E89" s="329"/>
      <c r="F89" s="329"/>
      <c r="G89" s="329"/>
      <c r="H89" s="329"/>
      <c r="M89" s="329"/>
      <c r="N89" s="329"/>
      <c r="O89" s="329"/>
      <c r="P89" s="329"/>
      <c r="R89" s="329"/>
    </row>
  </sheetData>
  <mergeCells count="100">
    <mergeCell ref="R77:U77"/>
    <mergeCell ref="R78:U78"/>
    <mergeCell ref="R79:U79"/>
    <mergeCell ref="R80:U80"/>
    <mergeCell ref="B81:C81"/>
    <mergeCell ref="R81:U81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B48:C48"/>
    <mergeCell ref="R48:U48"/>
    <mergeCell ref="R49:U49"/>
    <mergeCell ref="R50:U50"/>
    <mergeCell ref="R51:U51"/>
    <mergeCell ref="R52:U52"/>
    <mergeCell ref="R40:U40"/>
    <mergeCell ref="R41:U41"/>
    <mergeCell ref="R42:U42"/>
    <mergeCell ref="R43:U43"/>
    <mergeCell ref="R46:U47"/>
    <mergeCell ref="A46:A47"/>
    <mergeCell ref="B46:G46"/>
    <mergeCell ref="I46:J46"/>
    <mergeCell ref="K46:N46"/>
    <mergeCell ref="Q46:Q47"/>
    <mergeCell ref="R39:U39"/>
    <mergeCell ref="R28:U28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R27:U27"/>
    <mergeCell ref="R16:U16"/>
    <mergeCell ref="R17:U17"/>
    <mergeCell ref="R18:U18"/>
    <mergeCell ref="R19:U19"/>
    <mergeCell ref="R20:U20"/>
    <mergeCell ref="R21:U21"/>
    <mergeCell ref="R22:U22"/>
    <mergeCell ref="R23:U23"/>
    <mergeCell ref="R24:U24"/>
    <mergeCell ref="R25:U25"/>
    <mergeCell ref="R26:U26"/>
    <mergeCell ref="R15:U15"/>
    <mergeCell ref="A8:A9"/>
    <mergeCell ref="B8:G8"/>
    <mergeCell ref="I8:J8"/>
    <mergeCell ref="K8:N8"/>
    <mergeCell ref="Q8:Q9"/>
    <mergeCell ref="R8:U9"/>
    <mergeCell ref="R10:U10"/>
    <mergeCell ref="R11:U11"/>
    <mergeCell ref="R12:U12"/>
    <mergeCell ref="R13:U13"/>
    <mergeCell ref="R14:U14"/>
    <mergeCell ref="A1:B4"/>
    <mergeCell ref="C1:Q2"/>
    <mergeCell ref="R1:S1"/>
    <mergeCell ref="T1:U1"/>
    <mergeCell ref="R2:S2"/>
    <mergeCell ref="T2:U2"/>
    <mergeCell ref="C3:H4"/>
    <mergeCell ref="I3:K4"/>
    <mergeCell ref="L3:Q4"/>
    <mergeCell ref="R3:S3"/>
    <mergeCell ref="T3:U3"/>
    <mergeCell ref="R4:S4"/>
    <mergeCell ref="T4:U4"/>
    <mergeCell ref="A5:C5"/>
    <mergeCell ref="D5:H5"/>
    <mergeCell ref="I5:L5"/>
    <mergeCell ref="M5:R5"/>
    <mergeCell ref="S5:U5"/>
  </mergeCells>
  <conditionalFormatting sqref="R11:R41">
    <cfRule type="cellIs" dxfId="7811" priority="809" operator="greaterThan">
      <formula>$R$10</formula>
    </cfRule>
  </conditionalFormatting>
  <conditionalFormatting sqref="Q11:Q27">
    <cfRule type="cellIs" dxfId="7810" priority="808" operator="greaterThan">
      <formula>$Q$10</formula>
    </cfRule>
  </conditionalFormatting>
  <conditionalFormatting sqref="H11">
    <cfRule type="cellIs" dxfId="7809" priority="807" operator="greaterThan">
      <formula>$H$10</formula>
    </cfRule>
  </conditionalFormatting>
  <conditionalFormatting sqref="H11">
    <cfRule type="cellIs" dxfId="7808" priority="806" operator="greaterThan">
      <formula>$H$10</formula>
    </cfRule>
  </conditionalFormatting>
  <conditionalFormatting sqref="M11">
    <cfRule type="cellIs" dxfId="7807" priority="805" operator="greaterThan">
      <formula>$M$10</formula>
    </cfRule>
  </conditionalFormatting>
  <conditionalFormatting sqref="L11">
    <cfRule type="cellIs" dxfId="7806" priority="804" operator="greaterThan">
      <formula>$L$10</formula>
    </cfRule>
  </conditionalFormatting>
  <conditionalFormatting sqref="M11">
    <cfRule type="cellIs" dxfId="7805" priority="803" operator="greaterThan">
      <formula>$M$10</formula>
    </cfRule>
  </conditionalFormatting>
  <conditionalFormatting sqref="L11">
    <cfRule type="cellIs" dxfId="7804" priority="802" operator="greaterThan">
      <formula>$L$10</formula>
    </cfRule>
  </conditionalFormatting>
  <conditionalFormatting sqref="K11">
    <cfRule type="cellIs" dxfId="7803" priority="801" operator="greaterThan">
      <formula>$K$10</formula>
    </cfRule>
  </conditionalFormatting>
  <conditionalFormatting sqref="B11:D11">
    <cfRule type="cellIs" dxfId="7802" priority="800" operator="greaterThan">
      <formula>#REF!</formula>
    </cfRule>
  </conditionalFormatting>
  <conditionalFormatting sqref="E11:G11">
    <cfRule type="cellIs" dxfId="7801" priority="799" operator="greaterThan">
      <formula>$E$10</formula>
    </cfRule>
  </conditionalFormatting>
  <conditionalFormatting sqref="B11:D11">
    <cfRule type="cellIs" dxfId="7800" priority="798" operator="greaterThan">
      <formula>#REF!</formula>
    </cfRule>
  </conditionalFormatting>
  <conditionalFormatting sqref="E11:G11">
    <cfRule type="cellIs" dxfId="7799" priority="797" operator="greaterThan">
      <formula>$E$10</formula>
    </cfRule>
  </conditionalFormatting>
  <conditionalFormatting sqref="I11:J11">
    <cfRule type="cellIs" dxfId="7798" priority="796" operator="greaterThan">
      <formula>$I$10</formula>
    </cfRule>
  </conditionalFormatting>
  <conditionalFormatting sqref="O11">
    <cfRule type="cellIs" dxfId="7797" priority="795" operator="greaterThan">
      <formula>$O$10</formula>
    </cfRule>
  </conditionalFormatting>
  <conditionalFormatting sqref="O11">
    <cfRule type="cellIs" dxfId="7796" priority="794" operator="greaterThan">
      <formula>$O$10</formula>
    </cfRule>
  </conditionalFormatting>
  <conditionalFormatting sqref="N11">
    <cfRule type="cellIs" dxfId="7795" priority="767" operator="greaterThan">
      <formula>$M$10</formula>
    </cfRule>
  </conditionalFormatting>
  <conditionalFormatting sqref="N11">
    <cfRule type="cellIs" dxfId="7794" priority="766" operator="greaterThan">
      <formula>$M$10</formula>
    </cfRule>
  </conditionalFormatting>
  <conditionalFormatting sqref="H26">
    <cfRule type="cellIs" dxfId="7793" priority="557" operator="greaterThan">
      <formula>$H$10</formula>
    </cfRule>
  </conditionalFormatting>
  <conditionalFormatting sqref="H26">
    <cfRule type="cellIs" dxfId="7792" priority="556" operator="greaterThan">
      <formula>$H$10</formula>
    </cfRule>
  </conditionalFormatting>
  <conditionalFormatting sqref="M26">
    <cfRule type="cellIs" dxfId="7791" priority="555" operator="greaterThan">
      <formula>$M$10</formula>
    </cfRule>
  </conditionalFormatting>
  <conditionalFormatting sqref="L26">
    <cfRule type="cellIs" dxfId="7790" priority="554" operator="greaterThan">
      <formula>$L$10</formula>
    </cfRule>
  </conditionalFormatting>
  <conditionalFormatting sqref="M26">
    <cfRule type="cellIs" dxfId="7789" priority="553" operator="greaterThan">
      <formula>$M$10</formula>
    </cfRule>
  </conditionalFormatting>
  <conditionalFormatting sqref="L26">
    <cfRule type="cellIs" dxfId="7788" priority="552" operator="greaterThan">
      <formula>$L$10</formula>
    </cfRule>
  </conditionalFormatting>
  <conditionalFormatting sqref="K26">
    <cfRule type="cellIs" dxfId="7787" priority="551" operator="greaterThan">
      <formula>$K$10</formula>
    </cfRule>
  </conditionalFormatting>
  <conditionalFormatting sqref="B26:D26">
    <cfRule type="cellIs" dxfId="7786" priority="550" operator="greaterThan">
      <formula>#REF!</formula>
    </cfRule>
  </conditionalFormatting>
  <conditionalFormatting sqref="B26:D26">
    <cfRule type="cellIs" dxfId="7785" priority="549" operator="greaterThan">
      <formula>#REF!</formula>
    </cfRule>
  </conditionalFormatting>
  <conditionalFormatting sqref="I26:J26">
    <cfRule type="cellIs" dxfId="7784" priority="548" operator="greaterThan">
      <formula>$I$10</formula>
    </cfRule>
  </conditionalFormatting>
  <conditionalFormatting sqref="O26">
    <cfRule type="cellIs" dxfId="7783" priority="547" operator="greaterThan">
      <formula>$O$10</formula>
    </cfRule>
  </conditionalFormatting>
  <conditionalFormatting sqref="O26">
    <cfRule type="cellIs" dxfId="7782" priority="546" operator="greaterThan">
      <formula>$O$10</formula>
    </cfRule>
  </conditionalFormatting>
  <conditionalFormatting sqref="H27">
    <cfRule type="cellIs" dxfId="7781" priority="545" operator="greaterThan">
      <formula>$H$10</formula>
    </cfRule>
  </conditionalFormatting>
  <conditionalFormatting sqref="H27">
    <cfRule type="cellIs" dxfId="7780" priority="544" operator="greaterThan">
      <formula>$H$10</formula>
    </cfRule>
  </conditionalFormatting>
  <conditionalFormatting sqref="M27">
    <cfRule type="cellIs" dxfId="7779" priority="543" operator="greaterThan">
      <formula>$M$10</formula>
    </cfRule>
  </conditionalFormatting>
  <conditionalFormatting sqref="L27">
    <cfRule type="cellIs" dxfId="7778" priority="542" operator="greaterThan">
      <formula>$L$10</formula>
    </cfRule>
  </conditionalFormatting>
  <conditionalFormatting sqref="M27">
    <cfRule type="cellIs" dxfId="7777" priority="541" operator="greaterThan">
      <formula>$M$10</formula>
    </cfRule>
  </conditionalFormatting>
  <conditionalFormatting sqref="L27">
    <cfRule type="cellIs" dxfId="7776" priority="540" operator="greaterThan">
      <formula>$L$10</formula>
    </cfRule>
  </conditionalFormatting>
  <conditionalFormatting sqref="K27">
    <cfRule type="cellIs" dxfId="7775" priority="539" operator="greaterThan">
      <formula>$K$10</formula>
    </cfRule>
  </conditionalFormatting>
  <conditionalFormatting sqref="B27:D27">
    <cfRule type="cellIs" dxfId="7774" priority="538" operator="greaterThan">
      <formula>#REF!</formula>
    </cfRule>
  </conditionalFormatting>
  <conditionalFormatting sqref="E27:G27">
    <cfRule type="cellIs" dxfId="7773" priority="537" operator="greaterThan">
      <formula>$E$10</formula>
    </cfRule>
  </conditionalFormatting>
  <conditionalFormatting sqref="B27:D27">
    <cfRule type="cellIs" dxfId="7772" priority="536" operator="greaterThan">
      <formula>#REF!</formula>
    </cfRule>
  </conditionalFormatting>
  <conditionalFormatting sqref="E27:G27">
    <cfRule type="cellIs" dxfId="7771" priority="535" operator="greaterThan">
      <formula>$E$10</formula>
    </cfRule>
  </conditionalFormatting>
  <conditionalFormatting sqref="I27:J27">
    <cfRule type="cellIs" dxfId="7770" priority="534" operator="greaterThan">
      <formula>$I$10</formula>
    </cfRule>
  </conditionalFormatting>
  <conditionalFormatting sqref="O27">
    <cfRule type="cellIs" dxfId="7769" priority="533" operator="greaterThan">
      <formula>$O$10</formula>
    </cfRule>
  </conditionalFormatting>
  <conditionalFormatting sqref="O27">
    <cfRule type="cellIs" dxfId="7768" priority="532" operator="greaterThan">
      <formula>$O$10</formula>
    </cfRule>
  </conditionalFormatting>
  <conditionalFormatting sqref="N26">
    <cfRule type="cellIs" dxfId="7767" priority="529" operator="greaterThan">
      <formula>$M$10</formula>
    </cfRule>
  </conditionalFormatting>
  <conditionalFormatting sqref="N26">
    <cfRule type="cellIs" dxfId="7766" priority="528" operator="greaterThan">
      <formula>$M$10</formula>
    </cfRule>
  </conditionalFormatting>
  <conditionalFormatting sqref="N27">
    <cfRule type="cellIs" dxfId="7765" priority="527" operator="greaterThan">
      <formula>$M$10</formula>
    </cfRule>
  </conditionalFormatting>
  <conditionalFormatting sqref="N27">
    <cfRule type="cellIs" dxfId="7764" priority="526" operator="greaterThan">
      <formula>$M$10</formula>
    </cfRule>
  </conditionalFormatting>
  <conditionalFormatting sqref="E26">
    <cfRule type="cellIs" dxfId="7763" priority="525" operator="greaterThan">
      <formula>#REF!</formula>
    </cfRule>
  </conditionalFormatting>
  <conditionalFormatting sqref="E26">
    <cfRule type="cellIs" dxfId="7762" priority="524" operator="greaterThan">
      <formula>#REF!</formula>
    </cfRule>
  </conditionalFormatting>
  <conditionalFormatting sqref="F26">
    <cfRule type="cellIs" dxfId="7761" priority="523" operator="greaterThan">
      <formula>#REF!</formula>
    </cfRule>
  </conditionalFormatting>
  <conditionalFormatting sqref="F26">
    <cfRule type="cellIs" dxfId="7760" priority="522" operator="greaterThan">
      <formula>#REF!</formula>
    </cfRule>
  </conditionalFormatting>
  <conditionalFormatting sqref="G26">
    <cfRule type="cellIs" dxfId="7759" priority="521" operator="greaterThan">
      <formula>#REF!</formula>
    </cfRule>
  </conditionalFormatting>
  <conditionalFormatting sqref="G26">
    <cfRule type="cellIs" dxfId="7758" priority="520" operator="greaterThan">
      <formula>#REF!</formula>
    </cfRule>
  </conditionalFormatting>
  <conditionalFormatting sqref="P26">
    <cfRule type="cellIs" dxfId="7757" priority="514" operator="greaterThan">
      <formula>$I$10</formula>
    </cfRule>
  </conditionalFormatting>
  <conditionalFormatting sqref="P27">
    <cfRule type="cellIs" dxfId="7756" priority="513" operator="greaterThan">
      <formula>$I$10</formula>
    </cfRule>
  </conditionalFormatting>
  <conditionalFormatting sqref="P11">
    <cfRule type="cellIs" dxfId="7755" priority="512" operator="greaterThan">
      <formula>$I$10</formula>
    </cfRule>
  </conditionalFormatting>
  <conditionalFormatting sqref="H28">
    <cfRule type="cellIs" dxfId="7754" priority="502" operator="greaterThan">
      <formula>$H$10</formula>
    </cfRule>
  </conditionalFormatting>
  <conditionalFormatting sqref="H28">
    <cfRule type="cellIs" dxfId="7753" priority="501" operator="greaterThan">
      <formula>$H$10</formula>
    </cfRule>
  </conditionalFormatting>
  <conditionalFormatting sqref="M28">
    <cfRule type="cellIs" dxfId="7752" priority="500" operator="greaterThan">
      <formula>$M$10</formula>
    </cfRule>
  </conditionalFormatting>
  <conditionalFormatting sqref="L28">
    <cfRule type="cellIs" dxfId="7751" priority="499" operator="greaterThan">
      <formula>$L$10</formula>
    </cfRule>
  </conditionalFormatting>
  <conditionalFormatting sqref="M28">
    <cfRule type="cellIs" dxfId="7750" priority="498" operator="greaterThan">
      <formula>$M$10</formula>
    </cfRule>
  </conditionalFormatting>
  <conditionalFormatting sqref="L28">
    <cfRule type="cellIs" dxfId="7749" priority="497" operator="greaterThan">
      <formula>$L$10</formula>
    </cfRule>
  </conditionalFormatting>
  <conditionalFormatting sqref="K28">
    <cfRule type="cellIs" dxfId="7748" priority="496" operator="greaterThan">
      <formula>$K$10</formula>
    </cfRule>
  </conditionalFormatting>
  <conditionalFormatting sqref="B28:D28">
    <cfRule type="cellIs" dxfId="7747" priority="495" operator="greaterThan">
      <formula>#REF!</formula>
    </cfRule>
  </conditionalFormatting>
  <conditionalFormatting sqref="E28:G28">
    <cfRule type="cellIs" dxfId="7746" priority="494" operator="greaterThan">
      <formula>$E$10</formula>
    </cfRule>
  </conditionalFormatting>
  <conditionalFormatting sqref="B28:D28">
    <cfRule type="cellIs" dxfId="7745" priority="493" operator="greaterThan">
      <formula>#REF!</formula>
    </cfRule>
  </conditionalFormatting>
  <conditionalFormatting sqref="E28:G28">
    <cfRule type="cellIs" dxfId="7744" priority="492" operator="greaterThan">
      <formula>$E$10</formula>
    </cfRule>
  </conditionalFormatting>
  <conditionalFormatting sqref="I28:J28">
    <cfRule type="cellIs" dxfId="7743" priority="491" operator="greaterThan">
      <formula>$I$10</formula>
    </cfRule>
  </conditionalFormatting>
  <conditionalFormatting sqref="O28">
    <cfRule type="cellIs" dxfId="7742" priority="490" operator="greaterThan">
      <formula>$O$10</formula>
    </cfRule>
  </conditionalFormatting>
  <conditionalFormatting sqref="O28">
    <cfRule type="cellIs" dxfId="7741" priority="489" operator="greaterThan">
      <formula>$O$10</formula>
    </cfRule>
  </conditionalFormatting>
  <conditionalFormatting sqref="H29">
    <cfRule type="cellIs" dxfId="7740" priority="488" operator="greaterThan">
      <formula>$H$10</formula>
    </cfRule>
  </conditionalFormatting>
  <conditionalFormatting sqref="H29">
    <cfRule type="cellIs" dxfId="7739" priority="487" operator="greaterThan">
      <formula>$H$10</formula>
    </cfRule>
  </conditionalFormatting>
  <conditionalFormatting sqref="M29">
    <cfRule type="cellIs" dxfId="7738" priority="486" operator="greaterThan">
      <formula>$M$10</formula>
    </cfRule>
  </conditionalFormatting>
  <conditionalFormatting sqref="L29">
    <cfRule type="cellIs" dxfId="7737" priority="485" operator="greaterThan">
      <formula>$L$10</formula>
    </cfRule>
  </conditionalFormatting>
  <conditionalFormatting sqref="M29">
    <cfRule type="cellIs" dxfId="7736" priority="484" operator="greaterThan">
      <formula>$M$10</formula>
    </cfRule>
  </conditionalFormatting>
  <conditionalFormatting sqref="L29">
    <cfRule type="cellIs" dxfId="7735" priority="483" operator="greaterThan">
      <formula>$L$10</formula>
    </cfRule>
  </conditionalFormatting>
  <conditionalFormatting sqref="K29">
    <cfRule type="cellIs" dxfId="7734" priority="482" operator="greaterThan">
      <formula>$K$10</formula>
    </cfRule>
  </conditionalFormatting>
  <conditionalFormatting sqref="B29:D29">
    <cfRule type="cellIs" dxfId="7733" priority="481" operator="greaterThan">
      <formula>#REF!</formula>
    </cfRule>
  </conditionalFormatting>
  <conditionalFormatting sqref="E29:G29">
    <cfRule type="cellIs" dxfId="7732" priority="480" operator="greaterThan">
      <formula>$E$10</formula>
    </cfRule>
  </conditionalFormatting>
  <conditionalFormatting sqref="B29:D29">
    <cfRule type="cellIs" dxfId="7731" priority="479" operator="greaterThan">
      <formula>#REF!</formula>
    </cfRule>
  </conditionalFormatting>
  <conditionalFormatting sqref="E29:G29">
    <cfRule type="cellIs" dxfId="7730" priority="478" operator="greaterThan">
      <formula>$E$10</formula>
    </cfRule>
  </conditionalFormatting>
  <conditionalFormatting sqref="I29:J29">
    <cfRule type="cellIs" dxfId="7729" priority="477" operator="greaterThan">
      <formula>$I$10</formula>
    </cfRule>
  </conditionalFormatting>
  <conditionalFormatting sqref="O29">
    <cfRule type="cellIs" dxfId="7728" priority="476" operator="greaterThan">
      <formula>$O$10</formula>
    </cfRule>
  </conditionalFormatting>
  <conditionalFormatting sqref="O29">
    <cfRule type="cellIs" dxfId="7727" priority="475" operator="greaterThan">
      <formula>$O$10</formula>
    </cfRule>
  </conditionalFormatting>
  <conditionalFormatting sqref="H30">
    <cfRule type="cellIs" dxfId="7726" priority="474" operator="greaterThan">
      <formula>$H$10</formula>
    </cfRule>
  </conditionalFormatting>
  <conditionalFormatting sqref="H30">
    <cfRule type="cellIs" dxfId="7725" priority="473" operator="greaterThan">
      <formula>$H$10</formula>
    </cfRule>
  </conditionalFormatting>
  <conditionalFormatting sqref="M30">
    <cfRule type="cellIs" dxfId="7724" priority="472" operator="greaterThan">
      <formula>$M$10</formula>
    </cfRule>
  </conditionalFormatting>
  <conditionalFormatting sqref="L30">
    <cfRule type="cellIs" dxfId="7723" priority="471" operator="greaterThan">
      <formula>$L$10</formula>
    </cfRule>
  </conditionalFormatting>
  <conditionalFormatting sqref="M30">
    <cfRule type="cellIs" dxfId="7722" priority="470" operator="greaterThan">
      <formula>$M$10</formula>
    </cfRule>
  </conditionalFormatting>
  <conditionalFormatting sqref="L30">
    <cfRule type="cellIs" dxfId="7721" priority="469" operator="greaterThan">
      <formula>$L$10</formula>
    </cfRule>
  </conditionalFormatting>
  <conditionalFormatting sqref="K30">
    <cfRule type="cellIs" dxfId="7720" priority="468" operator="greaterThan">
      <formula>$K$10</formula>
    </cfRule>
  </conditionalFormatting>
  <conditionalFormatting sqref="B30:D30">
    <cfRule type="cellIs" dxfId="7719" priority="467" operator="greaterThan">
      <formula>#REF!</formula>
    </cfRule>
  </conditionalFormatting>
  <conditionalFormatting sqref="E30:G30">
    <cfRule type="cellIs" dxfId="7718" priority="466" operator="greaterThan">
      <formula>$E$10</formula>
    </cfRule>
  </conditionalFormatting>
  <conditionalFormatting sqref="B30:D30">
    <cfRule type="cellIs" dxfId="7717" priority="465" operator="greaterThan">
      <formula>#REF!</formula>
    </cfRule>
  </conditionalFormatting>
  <conditionalFormatting sqref="E30:G30">
    <cfRule type="cellIs" dxfId="7716" priority="464" operator="greaterThan">
      <formula>$E$10</formula>
    </cfRule>
  </conditionalFormatting>
  <conditionalFormatting sqref="I30">
    <cfRule type="cellIs" dxfId="7715" priority="463" operator="greaterThan">
      <formula>$I$10</formula>
    </cfRule>
  </conditionalFormatting>
  <conditionalFormatting sqref="O30">
    <cfRule type="cellIs" dxfId="7714" priority="462" operator="greaterThan">
      <formula>$O$10</formula>
    </cfRule>
  </conditionalFormatting>
  <conditionalFormatting sqref="O30">
    <cfRule type="cellIs" dxfId="7713" priority="461" operator="greaterThan">
      <formula>$O$10</formula>
    </cfRule>
  </conditionalFormatting>
  <conditionalFormatting sqref="H31">
    <cfRule type="cellIs" dxfId="7712" priority="460" operator="greaterThan">
      <formula>$H$10</formula>
    </cfRule>
  </conditionalFormatting>
  <conditionalFormatting sqref="H31">
    <cfRule type="cellIs" dxfId="7711" priority="459" operator="greaterThan">
      <formula>$H$10</formula>
    </cfRule>
  </conditionalFormatting>
  <conditionalFormatting sqref="M31">
    <cfRule type="cellIs" dxfId="7710" priority="458" operator="greaterThan">
      <formula>$M$10</formula>
    </cfRule>
  </conditionalFormatting>
  <conditionalFormatting sqref="L31">
    <cfRule type="cellIs" dxfId="7709" priority="457" operator="greaterThan">
      <formula>$L$10</formula>
    </cfRule>
  </conditionalFormatting>
  <conditionalFormatting sqref="M31">
    <cfRule type="cellIs" dxfId="7708" priority="456" operator="greaterThan">
      <formula>$M$10</formula>
    </cfRule>
  </conditionalFormatting>
  <conditionalFormatting sqref="L31">
    <cfRule type="cellIs" dxfId="7707" priority="455" operator="greaterThan">
      <formula>$L$10</formula>
    </cfRule>
  </conditionalFormatting>
  <conditionalFormatting sqref="K31">
    <cfRule type="cellIs" dxfId="7706" priority="454" operator="greaterThan">
      <formula>$K$10</formula>
    </cfRule>
  </conditionalFormatting>
  <conditionalFormatting sqref="B31:D31">
    <cfRule type="cellIs" dxfId="7705" priority="453" operator="greaterThan">
      <formula>#REF!</formula>
    </cfRule>
  </conditionalFormatting>
  <conditionalFormatting sqref="E31:G31">
    <cfRule type="cellIs" dxfId="7704" priority="452" operator="greaterThan">
      <formula>$E$10</formula>
    </cfRule>
  </conditionalFormatting>
  <conditionalFormatting sqref="B31:D31">
    <cfRule type="cellIs" dxfId="7703" priority="451" operator="greaterThan">
      <formula>#REF!</formula>
    </cfRule>
  </conditionalFormatting>
  <conditionalFormatting sqref="E31:G31">
    <cfRule type="cellIs" dxfId="7702" priority="450" operator="greaterThan">
      <formula>$E$10</formula>
    </cfRule>
  </conditionalFormatting>
  <conditionalFormatting sqref="I31">
    <cfRule type="cellIs" dxfId="7701" priority="449" operator="greaterThan">
      <formula>$I$10</formula>
    </cfRule>
  </conditionalFormatting>
  <conditionalFormatting sqref="O31">
    <cfRule type="cellIs" dxfId="7700" priority="448" operator="greaterThan">
      <formula>$O$10</formula>
    </cfRule>
  </conditionalFormatting>
  <conditionalFormatting sqref="O31">
    <cfRule type="cellIs" dxfId="7699" priority="447" operator="greaterThan">
      <formula>$O$10</formula>
    </cfRule>
  </conditionalFormatting>
  <conditionalFormatting sqref="N28">
    <cfRule type="cellIs" dxfId="7698" priority="446" operator="greaterThan">
      <formula>$M$10</formula>
    </cfRule>
  </conditionalFormatting>
  <conditionalFormatting sqref="N28">
    <cfRule type="cellIs" dxfId="7697" priority="445" operator="greaterThan">
      <formula>$M$10</formula>
    </cfRule>
  </conditionalFormatting>
  <conditionalFormatting sqref="N29">
    <cfRule type="cellIs" dxfId="7696" priority="444" operator="greaterThan">
      <formula>$M$10</formula>
    </cfRule>
  </conditionalFormatting>
  <conditionalFormatting sqref="N29">
    <cfRule type="cellIs" dxfId="7695" priority="443" operator="greaterThan">
      <formula>$M$10</formula>
    </cfRule>
  </conditionalFormatting>
  <conditionalFormatting sqref="N30">
    <cfRule type="cellIs" dxfId="7694" priority="442" operator="greaterThan">
      <formula>$M$10</formula>
    </cfRule>
  </conditionalFormatting>
  <conditionalFormatting sqref="N30">
    <cfRule type="cellIs" dxfId="7693" priority="441" operator="greaterThan">
      <formula>$M$10</formula>
    </cfRule>
  </conditionalFormatting>
  <conditionalFormatting sqref="N31">
    <cfRule type="cellIs" dxfId="7692" priority="440" operator="greaterThan">
      <formula>$M$10</formula>
    </cfRule>
  </conditionalFormatting>
  <conditionalFormatting sqref="N31">
    <cfRule type="cellIs" dxfId="7691" priority="439" operator="greaterThan">
      <formula>$M$10</formula>
    </cfRule>
  </conditionalFormatting>
  <conditionalFormatting sqref="J30">
    <cfRule type="cellIs" dxfId="7690" priority="438" operator="greaterThan">
      <formula>$I$10</formula>
    </cfRule>
  </conditionalFormatting>
  <conditionalFormatting sqref="J31">
    <cfRule type="cellIs" dxfId="7689" priority="437" operator="greaterThan">
      <formula>$I$10</formula>
    </cfRule>
  </conditionalFormatting>
  <conditionalFormatting sqref="H32">
    <cfRule type="cellIs" dxfId="7688" priority="436" operator="greaterThan">
      <formula>$H$10</formula>
    </cfRule>
  </conditionalFormatting>
  <conditionalFormatting sqref="H32">
    <cfRule type="cellIs" dxfId="7687" priority="435" operator="greaterThan">
      <formula>$H$10</formula>
    </cfRule>
  </conditionalFormatting>
  <conditionalFormatting sqref="M32">
    <cfRule type="cellIs" dxfId="7686" priority="434" operator="greaterThan">
      <formula>$M$10</formula>
    </cfRule>
  </conditionalFormatting>
  <conditionalFormatting sqref="L32">
    <cfRule type="cellIs" dxfId="7685" priority="433" operator="greaterThan">
      <formula>$L$10</formula>
    </cfRule>
  </conditionalFormatting>
  <conditionalFormatting sqref="M32">
    <cfRule type="cellIs" dxfId="7684" priority="432" operator="greaterThan">
      <formula>$M$10</formula>
    </cfRule>
  </conditionalFormatting>
  <conditionalFormatting sqref="L32">
    <cfRule type="cellIs" dxfId="7683" priority="431" operator="greaterThan">
      <formula>$L$10</formula>
    </cfRule>
  </conditionalFormatting>
  <conditionalFormatting sqref="K32">
    <cfRule type="cellIs" dxfId="7682" priority="430" operator="greaterThan">
      <formula>$K$10</formula>
    </cfRule>
  </conditionalFormatting>
  <conditionalFormatting sqref="B32:D32">
    <cfRule type="cellIs" dxfId="7681" priority="429" operator="greaterThan">
      <formula>#REF!</formula>
    </cfRule>
  </conditionalFormatting>
  <conditionalFormatting sqref="E32:G32">
    <cfRule type="cellIs" dxfId="7680" priority="428" operator="greaterThan">
      <formula>$E$10</formula>
    </cfRule>
  </conditionalFormatting>
  <conditionalFormatting sqref="B32:D32">
    <cfRule type="cellIs" dxfId="7679" priority="427" operator="greaterThan">
      <formula>#REF!</formula>
    </cfRule>
  </conditionalFormatting>
  <conditionalFormatting sqref="E32:G32">
    <cfRule type="cellIs" dxfId="7678" priority="426" operator="greaterThan">
      <formula>$E$10</formula>
    </cfRule>
  </conditionalFormatting>
  <conditionalFormatting sqref="I32:J32">
    <cfRule type="cellIs" dxfId="7677" priority="425" operator="greaterThan">
      <formula>$I$10</formula>
    </cfRule>
  </conditionalFormatting>
  <conditionalFormatting sqref="O32">
    <cfRule type="cellIs" dxfId="7676" priority="424" operator="greaterThan">
      <formula>$O$10</formula>
    </cfRule>
  </conditionalFormatting>
  <conditionalFormatting sqref="O32">
    <cfRule type="cellIs" dxfId="7675" priority="423" operator="greaterThan">
      <formula>$O$10</formula>
    </cfRule>
  </conditionalFormatting>
  <conditionalFormatting sqref="H33">
    <cfRule type="cellIs" dxfId="7674" priority="422" operator="greaterThan">
      <formula>$H$10</formula>
    </cfRule>
  </conditionalFormatting>
  <conditionalFormatting sqref="H33">
    <cfRule type="cellIs" dxfId="7673" priority="421" operator="greaterThan">
      <formula>$H$10</formula>
    </cfRule>
  </conditionalFormatting>
  <conditionalFormatting sqref="M33">
    <cfRule type="cellIs" dxfId="7672" priority="420" operator="greaterThan">
      <formula>$M$10</formula>
    </cfRule>
  </conditionalFormatting>
  <conditionalFormatting sqref="L33">
    <cfRule type="cellIs" dxfId="7671" priority="419" operator="greaterThan">
      <formula>$L$10</formula>
    </cfRule>
  </conditionalFormatting>
  <conditionalFormatting sqref="M33">
    <cfRule type="cellIs" dxfId="7670" priority="418" operator="greaterThan">
      <formula>$M$10</formula>
    </cfRule>
  </conditionalFormatting>
  <conditionalFormatting sqref="L33">
    <cfRule type="cellIs" dxfId="7669" priority="417" operator="greaterThan">
      <formula>$L$10</formula>
    </cfRule>
  </conditionalFormatting>
  <conditionalFormatting sqref="K33">
    <cfRule type="cellIs" dxfId="7668" priority="416" operator="greaterThan">
      <formula>$K$10</formula>
    </cfRule>
  </conditionalFormatting>
  <conditionalFormatting sqref="B33:D33">
    <cfRule type="cellIs" dxfId="7667" priority="415" operator="greaterThan">
      <formula>#REF!</formula>
    </cfRule>
  </conditionalFormatting>
  <conditionalFormatting sqref="B33:D33">
    <cfRule type="cellIs" dxfId="7666" priority="414" operator="greaterThan">
      <formula>#REF!</formula>
    </cfRule>
  </conditionalFormatting>
  <conditionalFormatting sqref="I33:J33">
    <cfRule type="cellIs" dxfId="7665" priority="413" operator="greaterThan">
      <formula>$I$10</formula>
    </cfRule>
  </conditionalFormatting>
  <conditionalFormatting sqref="O33">
    <cfRule type="cellIs" dxfId="7664" priority="412" operator="greaterThan">
      <formula>$O$10</formula>
    </cfRule>
  </conditionalFormatting>
  <conditionalFormatting sqref="O33">
    <cfRule type="cellIs" dxfId="7663" priority="411" operator="greaterThan">
      <formula>$O$10</formula>
    </cfRule>
  </conditionalFormatting>
  <conditionalFormatting sqref="H34">
    <cfRule type="cellIs" dxfId="7662" priority="410" operator="greaterThan">
      <formula>$H$10</formula>
    </cfRule>
  </conditionalFormatting>
  <conditionalFormatting sqref="H34">
    <cfRule type="cellIs" dxfId="7661" priority="409" operator="greaterThan">
      <formula>$H$10</formula>
    </cfRule>
  </conditionalFormatting>
  <conditionalFormatting sqref="M34">
    <cfRule type="cellIs" dxfId="7660" priority="408" operator="greaterThan">
      <formula>$M$10</formula>
    </cfRule>
  </conditionalFormatting>
  <conditionalFormatting sqref="L34">
    <cfRule type="cellIs" dxfId="7659" priority="407" operator="greaterThan">
      <formula>$L$10</formula>
    </cfRule>
  </conditionalFormatting>
  <conditionalFormatting sqref="M34">
    <cfRule type="cellIs" dxfId="7658" priority="406" operator="greaterThan">
      <formula>$M$10</formula>
    </cfRule>
  </conditionalFormatting>
  <conditionalFormatting sqref="L34">
    <cfRule type="cellIs" dxfId="7657" priority="405" operator="greaterThan">
      <formula>$L$10</formula>
    </cfRule>
  </conditionalFormatting>
  <conditionalFormatting sqref="K34">
    <cfRule type="cellIs" dxfId="7656" priority="404" operator="greaterThan">
      <formula>$K$10</formula>
    </cfRule>
  </conditionalFormatting>
  <conditionalFormatting sqref="B34:D34">
    <cfRule type="cellIs" dxfId="7655" priority="403" operator="greaterThan">
      <formula>#REF!</formula>
    </cfRule>
  </conditionalFormatting>
  <conditionalFormatting sqref="E34:G34">
    <cfRule type="cellIs" dxfId="7654" priority="402" operator="greaterThan">
      <formula>$E$10</formula>
    </cfRule>
  </conditionalFormatting>
  <conditionalFormatting sqref="B34:D34">
    <cfRule type="cellIs" dxfId="7653" priority="401" operator="greaterThan">
      <formula>#REF!</formula>
    </cfRule>
  </conditionalFormatting>
  <conditionalFormatting sqref="E34:G34">
    <cfRule type="cellIs" dxfId="7652" priority="400" operator="greaterThan">
      <formula>$E$10</formula>
    </cfRule>
  </conditionalFormatting>
  <conditionalFormatting sqref="I34:J34">
    <cfRule type="cellIs" dxfId="7651" priority="399" operator="greaterThan">
      <formula>$I$10</formula>
    </cfRule>
  </conditionalFormatting>
  <conditionalFormatting sqref="O34">
    <cfRule type="cellIs" dxfId="7650" priority="398" operator="greaterThan">
      <formula>$O$10</formula>
    </cfRule>
  </conditionalFormatting>
  <conditionalFormatting sqref="O34">
    <cfRule type="cellIs" dxfId="7649" priority="397" operator="greaterThan">
      <formula>$O$10</formula>
    </cfRule>
  </conditionalFormatting>
  <conditionalFormatting sqref="N32">
    <cfRule type="cellIs" dxfId="7648" priority="396" operator="greaterThan">
      <formula>$M$10</formula>
    </cfRule>
  </conditionalFormatting>
  <conditionalFormatting sqref="N32">
    <cfRule type="cellIs" dxfId="7647" priority="395" operator="greaterThan">
      <formula>$M$10</formula>
    </cfRule>
  </conditionalFormatting>
  <conditionalFormatting sqref="N33">
    <cfRule type="cellIs" dxfId="7646" priority="394" operator="greaterThan">
      <formula>$M$10</formula>
    </cfRule>
  </conditionalFormatting>
  <conditionalFormatting sqref="N33">
    <cfRule type="cellIs" dxfId="7645" priority="393" operator="greaterThan">
      <formula>$M$10</formula>
    </cfRule>
  </conditionalFormatting>
  <conditionalFormatting sqref="N34">
    <cfRule type="cellIs" dxfId="7644" priority="392" operator="greaterThan">
      <formula>$M$10</formula>
    </cfRule>
  </conditionalFormatting>
  <conditionalFormatting sqref="N34">
    <cfRule type="cellIs" dxfId="7643" priority="391" operator="greaterThan">
      <formula>$M$10</formula>
    </cfRule>
  </conditionalFormatting>
  <conditionalFormatting sqref="E33">
    <cfRule type="cellIs" dxfId="7642" priority="390" operator="greaterThan">
      <formula>#REF!</formula>
    </cfRule>
  </conditionalFormatting>
  <conditionalFormatting sqref="E33">
    <cfRule type="cellIs" dxfId="7641" priority="389" operator="greaterThan">
      <formula>#REF!</formula>
    </cfRule>
  </conditionalFormatting>
  <conditionalFormatting sqref="F33">
    <cfRule type="cellIs" dxfId="7640" priority="388" operator="greaterThan">
      <formula>#REF!</formula>
    </cfRule>
  </conditionalFormatting>
  <conditionalFormatting sqref="F33">
    <cfRule type="cellIs" dxfId="7639" priority="387" operator="greaterThan">
      <formula>#REF!</formula>
    </cfRule>
  </conditionalFormatting>
  <conditionalFormatting sqref="G33">
    <cfRule type="cellIs" dxfId="7638" priority="386" operator="greaterThan">
      <formula>#REF!</formula>
    </cfRule>
  </conditionalFormatting>
  <conditionalFormatting sqref="G33">
    <cfRule type="cellIs" dxfId="7637" priority="385" operator="greaterThan">
      <formula>#REF!</formula>
    </cfRule>
  </conditionalFormatting>
  <conditionalFormatting sqref="P28">
    <cfRule type="cellIs" dxfId="7636" priority="384" operator="greaterThan">
      <formula>$I$10</formula>
    </cfRule>
  </conditionalFormatting>
  <conditionalFormatting sqref="P29">
    <cfRule type="cellIs" dxfId="7635" priority="383" operator="greaterThan">
      <formula>$I$10</formula>
    </cfRule>
  </conditionalFormatting>
  <conditionalFormatting sqref="P30">
    <cfRule type="cellIs" dxfId="7634" priority="382" operator="greaterThan">
      <formula>$I$10</formula>
    </cfRule>
  </conditionalFormatting>
  <conditionalFormatting sqref="P31">
    <cfRule type="cellIs" dxfId="7633" priority="381" operator="greaterThan">
      <formula>$I$10</formula>
    </cfRule>
  </conditionalFormatting>
  <conditionalFormatting sqref="P32">
    <cfRule type="cellIs" dxfId="7632" priority="380" operator="greaterThan">
      <formula>$I$10</formula>
    </cfRule>
  </conditionalFormatting>
  <conditionalFormatting sqref="P33">
    <cfRule type="cellIs" dxfId="7631" priority="379" operator="greaterThan">
      <formula>$I$10</formula>
    </cfRule>
  </conditionalFormatting>
  <conditionalFormatting sqref="P34">
    <cfRule type="cellIs" dxfId="7630" priority="378" operator="greaterThan">
      <formula>$I$10</formula>
    </cfRule>
  </conditionalFormatting>
  <conditionalFormatting sqref="Q37:Q41">
    <cfRule type="cellIs" dxfId="7629" priority="377" operator="greaterThan">
      <formula>$Q$10</formula>
    </cfRule>
  </conditionalFormatting>
  <conditionalFormatting sqref="H35">
    <cfRule type="cellIs" dxfId="7628" priority="376" operator="greaterThan">
      <formula>$H$10</formula>
    </cfRule>
  </conditionalFormatting>
  <conditionalFormatting sqref="H35">
    <cfRule type="cellIs" dxfId="7627" priority="375" operator="greaterThan">
      <formula>$H$10</formula>
    </cfRule>
  </conditionalFormatting>
  <conditionalFormatting sqref="M35">
    <cfRule type="cellIs" dxfId="7626" priority="374" operator="greaterThan">
      <formula>$M$10</formula>
    </cfRule>
  </conditionalFormatting>
  <conditionalFormatting sqref="L35">
    <cfRule type="cellIs" dxfId="7625" priority="373" operator="greaterThan">
      <formula>$L$10</formula>
    </cfRule>
  </conditionalFormatting>
  <conditionalFormatting sqref="M35">
    <cfRule type="cellIs" dxfId="7624" priority="372" operator="greaterThan">
      <formula>$M$10</formula>
    </cfRule>
  </conditionalFormatting>
  <conditionalFormatting sqref="L35">
    <cfRule type="cellIs" dxfId="7623" priority="371" operator="greaterThan">
      <formula>$L$10</formula>
    </cfRule>
  </conditionalFormatting>
  <conditionalFormatting sqref="K35">
    <cfRule type="cellIs" dxfId="7622" priority="370" operator="greaterThan">
      <formula>$K$10</formula>
    </cfRule>
  </conditionalFormatting>
  <conditionalFormatting sqref="B35:D35">
    <cfRule type="cellIs" dxfId="7621" priority="369" operator="greaterThan">
      <formula>#REF!</formula>
    </cfRule>
  </conditionalFormatting>
  <conditionalFormatting sqref="E35:G35">
    <cfRule type="cellIs" dxfId="7620" priority="368" operator="greaterThan">
      <formula>$E$10</formula>
    </cfRule>
  </conditionalFormatting>
  <conditionalFormatting sqref="B35:D35">
    <cfRule type="cellIs" dxfId="7619" priority="367" operator="greaterThan">
      <formula>#REF!</formula>
    </cfRule>
  </conditionalFormatting>
  <conditionalFormatting sqref="E35:G35">
    <cfRule type="cellIs" dxfId="7618" priority="366" operator="greaterThan">
      <formula>$E$10</formula>
    </cfRule>
  </conditionalFormatting>
  <conditionalFormatting sqref="I35:J35">
    <cfRule type="cellIs" dxfId="7617" priority="365" operator="greaterThan">
      <formula>$I$10</formula>
    </cfRule>
  </conditionalFormatting>
  <conditionalFormatting sqref="O35">
    <cfRule type="cellIs" dxfId="7616" priority="364" operator="greaterThan">
      <formula>$O$10</formula>
    </cfRule>
  </conditionalFormatting>
  <conditionalFormatting sqref="O35">
    <cfRule type="cellIs" dxfId="7615" priority="363" operator="greaterThan">
      <formula>$O$10</formula>
    </cfRule>
  </conditionalFormatting>
  <conditionalFormatting sqref="H36">
    <cfRule type="cellIs" dxfId="7614" priority="362" operator="greaterThan">
      <formula>$H$10</formula>
    </cfRule>
  </conditionalFormatting>
  <conditionalFormatting sqref="H36">
    <cfRule type="cellIs" dxfId="7613" priority="361" operator="greaterThan">
      <formula>$H$10</formula>
    </cfRule>
  </conditionalFormatting>
  <conditionalFormatting sqref="M36">
    <cfRule type="cellIs" dxfId="7612" priority="360" operator="greaterThan">
      <formula>$M$10</formula>
    </cfRule>
  </conditionalFormatting>
  <conditionalFormatting sqref="L36">
    <cfRule type="cellIs" dxfId="7611" priority="359" operator="greaterThan">
      <formula>$L$10</formula>
    </cfRule>
  </conditionalFormatting>
  <conditionalFormatting sqref="M36">
    <cfRule type="cellIs" dxfId="7610" priority="358" operator="greaterThan">
      <formula>$M$10</formula>
    </cfRule>
  </conditionalFormatting>
  <conditionalFormatting sqref="L36">
    <cfRule type="cellIs" dxfId="7609" priority="357" operator="greaterThan">
      <formula>$L$10</formula>
    </cfRule>
  </conditionalFormatting>
  <conditionalFormatting sqref="K36">
    <cfRule type="cellIs" dxfId="7608" priority="356" operator="greaterThan">
      <formula>$K$10</formula>
    </cfRule>
  </conditionalFormatting>
  <conditionalFormatting sqref="B36:D36">
    <cfRule type="cellIs" dxfId="7607" priority="355" operator="greaterThan">
      <formula>#REF!</formula>
    </cfRule>
  </conditionalFormatting>
  <conditionalFormatting sqref="E36:G36">
    <cfRule type="cellIs" dxfId="7606" priority="354" operator="greaterThan">
      <formula>$E$10</formula>
    </cfRule>
  </conditionalFormatting>
  <conditionalFormatting sqref="B36:D36">
    <cfRule type="cellIs" dxfId="7605" priority="353" operator="greaterThan">
      <formula>#REF!</formula>
    </cfRule>
  </conditionalFormatting>
  <conditionalFormatting sqref="E36:G36">
    <cfRule type="cellIs" dxfId="7604" priority="352" operator="greaterThan">
      <formula>$E$10</formula>
    </cfRule>
  </conditionalFormatting>
  <conditionalFormatting sqref="I36:J36">
    <cfRule type="cellIs" dxfId="7603" priority="351" operator="greaterThan">
      <formula>$I$10</formula>
    </cfRule>
  </conditionalFormatting>
  <conditionalFormatting sqref="O36">
    <cfRule type="cellIs" dxfId="7602" priority="350" operator="greaterThan">
      <formula>$O$10</formula>
    </cfRule>
  </conditionalFormatting>
  <conditionalFormatting sqref="O36">
    <cfRule type="cellIs" dxfId="7601" priority="349" operator="greaterThan">
      <formula>$O$10</formula>
    </cfRule>
  </conditionalFormatting>
  <conditionalFormatting sqref="H37">
    <cfRule type="cellIs" dxfId="7600" priority="348" operator="greaterThan">
      <formula>$H$10</formula>
    </cfRule>
  </conditionalFormatting>
  <conditionalFormatting sqref="H37">
    <cfRule type="cellIs" dxfId="7599" priority="347" operator="greaterThan">
      <formula>$H$10</formula>
    </cfRule>
  </conditionalFormatting>
  <conditionalFormatting sqref="M37">
    <cfRule type="cellIs" dxfId="7598" priority="346" operator="greaterThan">
      <formula>$M$10</formula>
    </cfRule>
  </conditionalFormatting>
  <conditionalFormatting sqref="L37">
    <cfRule type="cellIs" dxfId="7597" priority="345" operator="greaterThan">
      <formula>$L$10</formula>
    </cfRule>
  </conditionalFormatting>
  <conditionalFormatting sqref="M37">
    <cfRule type="cellIs" dxfId="7596" priority="344" operator="greaterThan">
      <formula>$M$10</formula>
    </cfRule>
  </conditionalFormatting>
  <conditionalFormatting sqref="L37">
    <cfRule type="cellIs" dxfId="7595" priority="343" operator="greaterThan">
      <formula>$L$10</formula>
    </cfRule>
  </conditionalFormatting>
  <conditionalFormatting sqref="K37">
    <cfRule type="cellIs" dxfId="7594" priority="342" operator="greaterThan">
      <formula>$K$10</formula>
    </cfRule>
  </conditionalFormatting>
  <conditionalFormatting sqref="B37:D37">
    <cfRule type="cellIs" dxfId="7593" priority="341" operator="greaterThan">
      <formula>#REF!</formula>
    </cfRule>
  </conditionalFormatting>
  <conditionalFormatting sqref="E37:G37">
    <cfRule type="cellIs" dxfId="7592" priority="340" operator="greaterThan">
      <formula>$E$10</formula>
    </cfRule>
  </conditionalFormatting>
  <conditionalFormatting sqref="B37:D37">
    <cfRule type="cellIs" dxfId="7591" priority="339" operator="greaterThan">
      <formula>#REF!</formula>
    </cfRule>
  </conditionalFormatting>
  <conditionalFormatting sqref="E37:G37">
    <cfRule type="cellIs" dxfId="7590" priority="338" operator="greaterThan">
      <formula>$E$10</formula>
    </cfRule>
  </conditionalFormatting>
  <conditionalFormatting sqref="I37">
    <cfRule type="cellIs" dxfId="7589" priority="337" operator="greaterThan">
      <formula>$I$10</formula>
    </cfRule>
  </conditionalFormatting>
  <conditionalFormatting sqref="O37">
    <cfRule type="cellIs" dxfId="7588" priority="336" operator="greaterThan">
      <formula>$O$10</formula>
    </cfRule>
  </conditionalFormatting>
  <conditionalFormatting sqref="O37">
    <cfRule type="cellIs" dxfId="7587" priority="335" operator="greaterThan">
      <formula>$O$10</formula>
    </cfRule>
  </conditionalFormatting>
  <conditionalFormatting sqref="H38">
    <cfRule type="cellIs" dxfId="7586" priority="334" operator="greaterThan">
      <formula>$H$10</formula>
    </cfRule>
  </conditionalFormatting>
  <conditionalFormatting sqref="H38">
    <cfRule type="cellIs" dxfId="7585" priority="333" operator="greaterThan">
      <formula>$H$10</formula>
    </cfRule>
  </conditionalFormatting>
  <conditionalFormatting sqref="M38">
    <cfRule type="cellIs" dxfId="7584" priority="332" operator="greaterThan">
      <formula>$M$10</formula>
    </cfRule>
  </conditionalFormatting>
  <conditionalFormatting sqref="L38">
    <cfRule type="cellIs" dxfId="7583" priority="331" operator="greaterThan">
      <formula>$L$10</formula>
    </cfRule>
  </conditionalFormatting>
  <conditionalFormatting sqref="M38">
    <cfRule type="cellIs" dxfId="7582" priority="330" operator="greaterThan">
      <formula>$M$10</formula>
    </cfRule>
  </conditionalFormatting>
  <conditionalFormatting sqref="L38">
    <cfRule type="cellIs" dxfId="7581" priority="329" operator="greaterThan">
      <formula>$L$10</formula>
    </cfRule>
  </conditionalFormatting>
  <conditionalFormatting sqref="K38">
    <cfRule type="cellIs" dxfId="7580" priority="328" operator="greaterThan">
      <formula>$K$10</formula>
    </cfRule>
  </conditionalFormatting>
  <conditionalFormatting sqref="B38:D38">
    <cfRule type="cellIs" dxfId="7579" priority="327" operator="greaterThan">
      <formula>#REF!</formula>
    </cfRule>
  </conditionalFormatting>
  <conditionalFormatting sqref="E38:G38">
    <cfRule type="cellIs" dxfId="7578" priority="326" operator="greaterThan">
      <formula>$E$10</formula>
    </cfRule>
  </conditionalFormatting>
  <conditionalFormatting sqref="B38:D38">
    <cfRule type="cellIs" dxfId="7577" priority="325" operator="greaterThan">
      <formula>#REF!</formula>
    </cfRule>
  </conditionalFormatting>
  <conditionalFormatting sqref="E38:G38">
    <cfRule type="cellIs" dxfId="7576" priority="324" operator="greaterThan">
      <formula>$E$10</formula>
    </cfRule>
  </conditionalFormatting>
  <conditionalFormatting sqref="I38">
    <cfRule type="cellIs" dxfId="7575" priority="323" operator="greaterThan">
      <formula>$I$10</formula>
    </cfRule>
  </conditionalFormatting>
  <conditionalFormatting sqref="O38">
    <cfRule type="cellIs" dxfId="7574" priority="322" operator="greaterThan">
      <formula>$O$10</formula>
    </cfRule>
  </conditionalFormatting>
  <conditionalFormatting sqref="O38">
    <cfRule type="cellIs" dxfId="7573" priority="321" operator="greaterThan">
      <formula>$O$10</formula>
    </cfRule>
  </conditionalFormatting>
  <conditionalFormatting sqref="N35">
    <cfRule type="cellIs" dxfId="7572" priority="320" operator="greaterThan">
      <formula>$M$10</formula>
    </cfRule>
  </conditionalFormatting>
  <conditionalFormatting sqref="N35">
    <cfRule type="cellIs" dxfId="7571" priority="319" operator="greaterThan">
      <formula>$M$10</formula>
    </cfRule>
  </conditionalFormatting>
  <conditionalFormatting sqref="N36">
    <cfRule type="cellIs" dxfId="7570" priority="318" operator="greaterThan">
      <formula>$M$10</formula>
    </cfRule>
  </conditionalFormatting>
  <conditionalFormatting sqref="N36">
    <cfRule type="cellIs" dxfId="7569" priority="317" operator="greaterThan">
      <formula>$M$10</formula>
    </cfRule>
  </conditionalFormatting>
  <conditionalFormatting sqref="N37">
    <cfRule type="cellIs" dxfId="7568" priority="316" operator="greaterThan">
      <formula>$M$10</formula>
    </cfRule>
  </conditionalFormatting>
  <conditionalFormatting sqref="N37">
    <cfRule type="cellIs" dxfId="7567" priority="315" operator="greaterThan">
      <formula>$M$10</formula>
    </cfRule>
  </conditionalFormatting>
  <conditionalFormatting sqref="N38">
    <cfRule type="cellIs" dxfId="7566" priority="314" operator="greaterThan">
      <formula>$M$10</formula>
    </cfRule>
  </conditionalFormatting>
  <conditionalFormatting sqref="N38">
    <cfRule type="cellIs" dxfId="7565" priority="313" operator="greaterThan">
      <formula>$M$10</formula>
    </cfRule>
  </conditionalFormatting>
  <conditionalFormatting sqref="J37">
    <cfRule type="cellIs" dxfId="7564" priority="312" operator="greaterThan">
      <formula>$I$10</formula>
    </cfRule>
  </conditionalFormatting>
  <conditionalFormatting sqref="J38">
    <cfRule type="cellIs" dxfId="7563" priority="311" operator="greaterThan">
      <formula>$I$10</formula>
    </cfRule>
  </conditionalFormatting>
  <conditionalFormatting sqref="H39">
    <cfRule type="cellIs" dxfId="7562" priority="310" operator="greaterThan">
      <formula>$H$10</formula>
    </cfRule>
  </conditionalFormatting>
  <conditionalFormatting sqref="H39">
    <cfRule type="cellIs" dxfId="7561" priority="309" operator="greaterThan">
      <formula>$H$10</formula>
    </cfRule>
  </conditionalFormatting>
  <conditionalFormatting sqref="M39">
    <cfRule type="cellIs" dxfId="7560" priority="308" operator="greaterThan">
      <formula>$M$10</formula>
    </cfRule>
  </conditionalFormatting>
  <conditionalFormatting sqref="L39">
    <cfRule type="cellIs" dxfId="7559" priority="307" operator="greaterThan">
      <formula>$L$10</formula>
    </cfRule>
  </conditionalFormatting>
  <conditionalFormatting sqref="M39">
    <cfRule type="cellIs" dxfId="7558" priority="306" operator="greaterThan">
      <formula>$M$10</formula>
    </cfRule>
  </conditionalFormatting>
  <conditionalFormatting sqref="L39">
    <cfRule type="cellIs" dxfId="7557" priority="305" operator="greaterThan">
      <formula>$L$10</formula>
    </cfRule>
  </conditionalFormatting>
  <conditionalFormatting sqref="K39">
    <cfRule type="cellIs" dxfId="7556" priority="304" operator="greaterThan">
      <formula>$K$10</formula>
    </cfRule>
  </conditionalFormatting>
  <conditionalFormatting sqref="B39:D39">
    <cfRule type="cellIs" dxfId="7555" priority="303" operator="greaterThan">
      <formula>#REF!</formula>
    </cfRule>
  </conditionalFormatting>
  <conditionalFormatting sqref="E39:G39">
    <cfRule type="cellIs" dxfId="7554" priority="302" operator="greaterThan">
      <formula>$E$10</formula>
    </cfRule>
  </conditionalFormatting>
  <conditionalFormatting sqref="B39:D39">
    <cfRule type="cellIs" dxfId="7553" priority="301" operator="greaterThan">
      <formula>#REF!</formula>
    </cfRule>
  </conditionalFormatting>
  <conditionalFormatting sqref="E39:G39">
    <cfRule type="cellIs" dxfId="7552" priority="300" operator="greaterThan">
      <formula>$E$10</formula>
    </cfRule>
  </conditionalFormatting>
  <conditionalFormatting sqref="I39:J39">
    <cfRule type="cellIs" dxfId="7551" priority="299" operator="greaterThan">
      <formula>$I$10</formula>
    </cfRule>
  </conditionalFormatting>
  <conditionalFormatting sqref="O39">
    <cfRule type="cellIs" dxfId="7550" priority="298" operator="greaterThan">
      <formula>$O$10</formula>
    </cfRule>
  </conditionalFormatting>
  <conditionalFormatting sqref="O39">
    <cfRule type="cellIs" dxfId="7549" priority="297" operator="greaterThan">
      <formula>$O$10</formula>
    </cfRule>
  </conditionalFormatting>
  <conditionalFormatting sqref="H40">
    <cfRule type="cellIs" dxfId="7548" priority="296" operator="greaterThan">
      <formula>$H$10</formula>
    </cfRule>
  </conditionalFormatting>
  <conditionalFormatting sqref="H40">
    <cfRule type="cellIs" dxfId="7547" priority="295" operator="greaterThan">
      <formula>$H$10</formula>
    </cfRule>
  </conditionalFormatting>
  <conditionalFormatting sqref="M40">
    <cfRule type="cellIs" dxfId="7546" priority="294" operator="greaterThan">
      <formula>$M$10</formula>
    </cfRule>
  </conditionalFormatting>
  <conditionalFormatting sqref="L40">
    <cfRule type="cellIs" dxfId="7545" priority="293" operator="greaterThan">
      <formula>$L$10</formula>
    </cfRule>
  </conditionalFormatting>
  <conditionalFormatting sqref="M40">
    <cfRule type="cellIs" dxfId="7544" priority="292" operator="greaterThan">
      <formula>$M$10</formula>
    </cfRule>
  </conditionalFormatting>
  <conditionalFormatting sqref="L40">
    <cfRule type="cellIs" dxfId="7543" priority="291" operator="greaterThan">
      <formula>$L$10</formula>
    </cfRule>
  </conditionalFormatting>
  <conditionalFormatting sqref="K40">
    <cfRule type="cellIs" dxfId="7542" priority="290" operator="greaterThan">
      <formula>$K$10</formula>
    </cfRule>
  </conditionalFormatting>
  <conditionalFormatting sqref="B40:D40">
    <cfRule type="cellIs" dxfId="7541" priority="289" operator="greaterThan">
      <formula>#REF!</formula>
    </cfRule>
  </conditionalFormatting>
  <conditionalFormatting sqref="B40:D40">
    <cfRule type="cellIs" dxfId="7540" priority="288" operator="greaterThan">
      <formula>#REF!</formula>
    </cfRule>
  </conditionalFormatting>
  <conditionalFormatting sqref="I40:J40">
    <cfRule type="cellIs" dxfId="7539" priority="287" operator="greaterThan">
      <formula>$I$10</formula>
    </cfRule>
  </conditionalFormatting>
  <conditionalFormatting sqref="O40">
    <cfRule type="cellIs" dxfId="7538" priority="286" operator="greaterThan">
      <formula>$O$10</formula>
    </cfRule>
  </conditionalFormatting>
  <conditionalFormatting sqref="O40">
    <cfRule type="cellIs" dxfId="7537" priority="285" operator="greaterThan">
      <formula>$O$10</formula>
    </cfRule>
  </conditionalFormatting>
  <conditionalFormatting sqref="H41">
    <cfRule type="cellIs" dxfId="7536" priority="284" operator="greaterThan">
      <formula>$H$10</formula>
    </cfRule>
  </conditionalFormatting>
  <conditionalFormatting sqref="H41">
    <cfRule type="cellIs" dxfId="7535" priority="283" operator="greaterThan">
      <formula>$H$10</formula>
    </cfRule>
  </conditionalFormatting>
  <conditionalFormatting sqref="M41">
    <cfRule type="cellIs" dxfId="7534" priority="282" operator="greaterThan">
      <formula>$M$10</formula>
    </cfRule>
  </conditionalFormatting>
  <conditionalFormatting sqref="L41">
    <cfRule type="cellIs" dxfId="7533" priority="281" operator="greaterThan">
      <formula>$L$10</formula>
    </cfRule>
  </conditionalFormatting>
  <conditionalFormatting sqref="M41">
    <cfRule type="cellIs" dxfId="7532" priority="280" operator="greaterThan">
      <formula>$M$10</formula>
    </cfRule>
  </conditionalFormatting>
  <conditionalFormatting sqref="L41">
    <cfRule type="cellIs" dxfId="7531" priority="279" operator="greaterThan">
      <formula>$L$10</formula>
    </cfRule>
  </conditionalFormatting>
  <conditionalFormatting sqref="K41">
    <cfRule type="cellIs" dxfId="7530" priority="278" operator="greaterThan">
      <formula>$K$10</formula>
    </cfRule>
  </conditionalFormatting>
  <conditionalFormatting sqref="B41:D41">
    <cfRule type="cellIs" dxfId="7529" priority="277" operator="greaterThan">
      <formula>#REF!</formula>
    </cfRule>
  </conditionalFormatting>
  <conditionalFormatting sqref="E41:G41">
    <cfRule type="cellIs" dxfId="7528" priority="276" operator="greaterThan">
      <formula>$E$10</formula>
    </cfRule>
  </conditionalFormatting>
  <conditionalFormatting sqref="B41:D41">
    <cfRule type="cellIs" dxfId="7527" priority="275" operator="greaterThan">
      <formula>#REF!</formula>
    </cfRule>
  </conditionalFormatting>
  <conditionalFormatting sqref="E41:G41">
    <cfRule type="cellIs" dxfId="7526" priority="274" operator="greaterThan">
      <formula>$E$10</formula>
    </cfRule>
  </conditionalFormatting>
  <conditionalFormatting sqref="I41:J41">
    <cfRule type="cellIs" dxfId="7525" priority="273" operator="greaterThan">
      <formula>$I$10</formula>
    </cfRule>
  </conditionalFormatting>
  <conditionalFormatting sqref="O41">
    <cfRule type="cellIs" dxfId="7524" priority="272" operator="greaterThan">
      <formula>$O$10</formula>
    </cfRule>
  </conditionalFormatting>
  <conditionalFormatting sqref="O41">
    <cfRule type="cellIs" dxfId="7523" priority="271" operator="greaterThan">
      <formula>$O$10</formula>
    </cfRule>
  </conditionalFormatting>
  <conditionalFormatting sqref="N39">
    <cfRule type="cellIs" dxfId="7522" priority="270" operator="greaterThan">
      <formula>$M$10</formula>
    </cfRule>
  </conditionalFormatting>
  <conditionalFormatting sqref="N39">
    <cfRule type="cellIs" dxfId="7521" priority="269" operator="greaterThan">
      <formula>$M$10</formula>
    </cfRule>
  </conditionalFormatting>
  <conditionalFormatting sqref="N40">
    <cfRule type="cellIs" dxfId="7520" priority="268" operator="greaterThan">
      <formula>$M$10</formula>
    </cfRule>
  </conditionalFormatting>
  <conditionalFormatting sqref="N40">
    <cfRule type="cellIs" dxfId="7519" priority="267" operator="greaterThan">
      <formula>$M$10</formula>
    </cfRule>
  </conditionalFormatting>
  <conditionalFormatting sqref="N41">
    <cfRule type="cellIs" dxfId="7518" priority="266" operator="greaterThan">
      <formula>$M$10</formula>
    </cfRule>
  </conditionalFormatting>
  <conditionalFormatting sqref="N41">
    <cfRule type="cellIs" dxfId="7517" priority="265" operator="greaterThan">
      <formula>$M$10</formula>
    </cfRule>
  </conditionalFormatting>
  <conditionalFormatting sqref="E40">
    <cfRule type="cellIs" dxfId="7516" priority="264" operator="greaterThan">
      <formula>#REF!</formula>
    </cfRule>
  </conditionalFormatting>
  <conditionalFormatting sqref="E40">
    <cfRule type="cellIs" dxfId="7515" priority="263" operator="greaterThan">
      <formula>#REF!</formula>
    </cfRule>
  </conditionalFormatting>
  <conditionalFormatting sqref="F40">
    <cfRule type="cellIs" dxfId="7514" priority="262" operator="greaterThan">
      <formula>#REF!</formula>
    </cfRule>
  </conditionalFormatting>
  <conditionalFormatting sqref="F40">
    <cfRule type="cellIs" dxfId="7513" priority="261" operator="greaterThan">
      <formula>#REF!</formula>
    </cfRule>
  </conditionalFormatting>
  <conditionalFormatting sqref="G40">
    <cfRule type="cellIs" dxfId="7512" priority="260" operator="greaterThan">
      <formula>#REF!</formula>
    </cfRule>
  </conditionalFormatting>
  <conditionalFormatting sqref="G40">
    <cfRule type="cellIs" dxfId="7511" priority="259" operator="greaterThan">
      <formula>#REF!</formula>
    </cfRule>
  </conditionalFormatting>
  <conditionalFormatting sqref="P35">
    <cfRule type="cellIs" dxfId="7510" priority="258" operator="greaterThan">
      <formula>$I$10</formula>
    </cfRule>
  </conditionalFormatting>
  <conditionalFormatting sqref="P36">
    <cfRule type="cellIs" dxfId="7509" priority="257" operator="greaterThan">
      <formula>$I$10</formula>
    </cfRule>
  </conditionalFormatting>
  <conditionalFormatting sqref="P37">
    <cfRule type="cellIs" dxfId="7508" priority="256" operator="greaterThan">
      <formula>$I$10</formula>
    </cfRule>
  </conditionalFormatting>
  <conditionalFormatting sqref="P38">
    <cfRule type="cellIs" dxfId="7507" priority="255" operator="greaterThan">
      <formula>$I$10</formula>
    </cfRule>
  </conditionalFormatting>
  <conditionalFormatting sqref="P39">
    <cfRule type="cellIs" dxfId="7506" priority="254" operator="greaterThan">
      <formula>$I$10</formula>
    </cfRule>
  </conditionalFormatting>
  <conditionalFormatting sqref="P40">
    <cfRule type="cellIs" dxfId="7505" priority="253" operator="greaterThan">
      <formula>$I$10</formula>
    </cfRule>
  </conditionalFormatting>
  <conditionalFormatting sqref="P41">
    <cfRule type="cellIs" dxfId="7504" priority="252" operator="greaterThan">
      <formula>$I$10</formula>
    </cfRule>
  </conditionalFormatting>
  <conditionalFormatting sqref="H12">
    <cfRule type="cellIs" dxfId="7503" priority="251" operator="greaterThan">
      <formula>$H$10</formula>
    </cfRule>
  </conditionalFormatting>
  <conditionalFormatting sqref="H12">
    <cfRule type="cellIs" dxfId="7502" priority="250" operator="greaterThan">
      <formula>$H$10</formula>
    </cfRule>
  </conditionalFormatting>
  <conditionalFormatting sqref="M12">
    <cfRule type="cellIs" dxfId="7501" priority="249" operator="greaterThan">
      <formula>$M$10</formula>
    </cfRule>
  </conditionalFormatting>
  <conditionalFormatting sqref="L12">
    <cfRule type="cellIs" dxfId="7500" priority="248" operator="greaterThan">
      <formula>$L$10</formula>
    </cfRule>
  </conditionalFormatting>
  <conditionalFormatting sqref="M12">
    <cfRule type="cellIs" dxfId="7499" priority="247" operator="greaterThan">
      <formula>$M$10</formula>
    </cfRule>
  </conditionalFormatting>
  <conditionalFormatting sqref="L12">
    <cfRule type="cellIs" dxfId="7498" priority="246" operator="greaterThan">
      <formula>$L$10</formula>
    </cfRule>
  </conditionalFormatting>
  <conditionalFormatting sqref="K12">
    <cfRule type="cellIs" dxfId="7497" priority="245" operator="greaterThan">
      <formula>$K$10</formula>
    </cfRule>
  </conditionalFormatting>
  <conditionalFormatting sqref="B12:D12">
    <cfRule type="cellIs" dxfId="7496" priority="244" operator="greaterThan">
      <formula>#REF!</formula>
    </cfRule>
  </conditionalFormatting>
  <conditionalFormatting sqref="E12:G12">
    <cfRule type="cellIs" dxfId="7495" priority="243" operator="greaterThan">
      <formula>$E$10</formula>
    </cfRule>
  </conditionalFormatting>
  <conditionalFormatting sqref="B12:D12">
    <cfRule type="cellIs" dxfId="7494" priority="242" operator="greaterThan">
      <formula>#REF!</formula>
    </cfRule>
  </conditionalFormatting>
  <conditionalFormatting sqref="E12:G12">
    <cfRule type="cellIs" dxfId="7493" priority="241" operator="greaterThan">
      <formula>$E$10</formula>
    </cfRule>
  </conditionalFormatting>
  <conditionalFormatting sqref="I12:J12">
    <cfRule type="cellIs" dxfId="7492" priority="240" operator="greaterThan">
      <formula>$I$10</formula>
    </cfRule>
  </conditionalFormatting>
  <conditionalFormatting sqref="O12">
    <cfRule type="cellIs" dxfId="7491" priority="239" operator="greaterThan">
      <formula>$O$10</formula>
    </cfRule>
  </conditionalFormatting>
  <conditionalFormatting sqref="O12">
    <cfRule type="cellIs" dxfId="7490" priority="238" operator="greaterThan">
      <formula>$O$10</formula>
    </cfRule>
  </conditionalFormatting>
  <conditionalFormatting sqref="H13">
    <cfRule type="cellIs" dxfId="7489" priority="237" operator="greaterThan">
      <formula>$H$10</formula>
    </cfRule>
  </conditionalFormatting>
  <conditionalFormatting sqref="H13">
    <cfRule type="cellIs" dxfId="7488" priority="236" operator="greaterThan">
      <formula>$H$10</formula>
    </cfRule>
  </conditionalFormatting>
  <conditionalFormatting sqref="M13">
    <cfRule type="cellIs" dxfId="7487" priority="235" operator="greaterThan">
      <formula>$M$10</formula>
    </cfRule>
  </conditionalFormatting>
  <conditionalFormatting sqref="L13">
    <cfRule type="cellIs" dxfId="7486" priority="234" operator="greaterThan">
      <formula>$L$10</formula>
    </cfRule>
  </conditionalFormatting>
  <conditionalFormatting sqref="M13">
    <cfRule type="cellIs" dxfId="7485" priority="233" operator="greaterThan">
      <formula>$M$10</formula>
    </cfRule>
  </conditionalFormatting>
  <conditionalFormatting sqref="L13">
    <cfRule type="cellIs" dxfId="7484" priority="232" operator="greaterThan">
      <formula>$L$10</formula>
    </cfRule>
  </conditionalFormatting>
  <conditionalFormatting sqref="K13">
    <cfRule type="cellIs" dxfId="7483" priority="231" operator="greaterThan">
      <formula>$K$10</formula>
    </cfRule>
  </conditionalFormatting>
  <conditionalFormatting sqref="B13:D13">
    <cfRule type="cellIs" dxfId="7482" priority="230" operator="greaterThan">
      <formula>#REF!</formula>
    </cfRule>
  </conditionalFormatting>
  <conditionalFormatting sqref="E13:G13">
    <cfRule type="cellIs" dxfId="7481" priority="229" operator="greaterThan">
      <formula>$E$10</formula>
    </cfRule>
  </conditionalFormatting>
  <conditionalFormatting sqref="B13:D13">
    <cfRule type="cellIs" dxfId="7480" priority="228" operator="greaterThan">
      <formula>#REF!</formula>
    </cfRule>
  </conditionalFormatting>
  <conditionalFormatting sqref="E13:G13">
    <cfRule type="cellIs" dxfId="7479" priority="227" operator="greaterThan">
      <formula>$E$10</formula>
    </cfRule>
  </conditionalFormatting>
  <conditionalFormatting sqref="I13:J13">
    <cfRule type="cellIs" dxfId="7478" priority="226" operator="greaterThan">
      <formula>$I$10</formula>
    </cfRule>
  </conditionalFormatting>
  <conditionalFormatting sqref="O13">
    <cfRule type="cellIs" dxfId="7477" priority="225" operator="greaterThan">
      <formula>$O$10</formula>
    </cfRule>
  </conditionalFormatting>
  <conditionalFormatting sqref="O13">
    <cfRule type="cellIs" dxfId="7476" priority="224" operator="greaterThan">
      <formula>$O$10</formula>
    </cfRule>
  </conditionalFormatting>
  <conditionalFormatting sqref="H14">
    <cfRule type="cellIs" dxfId="7475" priority="223" operator="greaterThan">
      <formula>$H$10</formula>
    </cfRule>
  </conditionalFormatting>
  <conditionalFormatting sqref="H14">
    <cfRule type="cellIs" dxfId="7474" priority="222" operator="greaterThan">
      <formula>$H$10</formula>
    </cfRule>
  </conditionalFormatting>
  <conditionalFormatting sqref="M14">
    <cfRule type="cellIs" dxfId="7473" priority="221" operator="greaterThan">
      <formula>$M$10</formula>
    </cfRule>
  </conditionalFormatting>
  <conditionalFormatting sqref="L14">
    <cfRule type="cellIs" dxfId="7472" priority="220" operator="greaterThan">
      <formula>$L$10</formula>
    </cfRule>
  </conditionalFormatting>
  <conditionalFormatting sqref="M14">
    <cfRule type="cellIs" dxfId="7471" priority="219" operator="greaterThan">
      <formula>$M$10</formula>
    </cfRule>
  </conditionalFormatting>
  <conditionalFormatting sqref="L14">
    <cfRule type="cellIs" dxfId="7470" priority="218" operator="greaterThan">
      <formula>$L$10</formula>
    </cfRule>
  </conditionalFormatting>
  <conditionalFormatting sqref="K14">
    <cfRule type="cellIs" dxfId="7469" priority="217" operator="greaterThan">
      <formula>$K$10</formula>
    </cfRule>
  </conditionalFormatting>
  <conditionalFormatting sqref="B14:D14">
    <cfRule type="cellIs" dxfId="7468" priority="216" operator="greaterThan">
      <formula>#REF!</formula>
    </cfRule>
  </conditionalFormatting>
  <conditionalFormatting sqref="E14:G14">
    <cfRule type="cellIs" dxfId="7467" priority="215" operator="greaterThan">
      <formula>$E$10</formula>
    </cfRule>
  </conditionalFormatting>
  <conditionalFormatting sqref="B14:D14">
    <cfRule type="cellIs" dxfId="7466" priority="214" operator="greaterThan">
      <formula>#REF!</formula>
    </cfRule>
  </conditionalFormatting>
  <conditionalFormatting sqref="E14:G14">
    <cfRule type="cellIs" dxfId="7465" priority="213" operator="greaterThan">
      <formula>$E$10</formula>
    </cfRule>
  </conditionalFormatting>
  <conditionalFormatting sqref="I14">
    <cfRule type="cellIs" dxfId="7464" priority="212" operator="greaterThan">
      <formula>$I$10</formula>
    </cfRule>
  </conditionalFormatting>
  <conditionalFormatting sqref="O14">
    <cfRule type="cellIs" dxfId="7463" priority="211" operator="greaterThan">
      <formula>$O$10</formula>
    </cfRule>
  </conditionalFormatting>
  <conditionalFormatting sqref="O14">
    <cfRule type="cellIs" dxfId="7462" priority="210" operator="greaterThan">
      <formula>$O$10</formula>
    </cfRule>
  </conditionalFormatting>
  <conditionalFormatting sqref="H15">
    <cfRule type="cellIs" dxfId="7461" priority="209" operator="greaterThan">
      <formula>$H$10</formula>
    </cfRule>
  </conditionalFormatting>
  <conditionalFormatting sqref="H15">
    <cfRule type="cellIs" dxfId="7460" priority="208" operator="greaterThan">
      <formula>$H$10</formula>
    </cfRule>
  </conditionalFormatting>
  <conditionalFormatting sqref="M15">
    <cfRule type="cellIs" dxfId="7459" priority="207" operator="greaterThan">
      <formula>$M$10</formula>
    </cfRule>
  </conditionalFormatting>
  <conditionalFormatting sqref="L15">
    <cfRule type="cellIs" dxfId="7458" priority="206" operator="greaterThan">
      <formula>$L$10</formula>
    </cfRule>
  </conditionalFormatting>
  <conditionalFormatting sqref="M15">
    <cfRule type="cellIs" dxfId="7457" priority="205" operator="greaterThan">
      <formula>$M$10</formula>
    </cfRule>
  </conditionalFormatting>
  <conditionalFormatting sqref="L15">
    <cfRule type="cellIs" dxfId="7456" priority="204" operator="greaterThan">
      <formula>$L$10</formula>
    </cfRule>
  </conditionalFormatting>
  <conditionalFormatting sqref="K15">
    <cfRule type="cellIs" dxfId="7455" priority="203" operator="greaterThan">
      <formula>$K$10</formula>
    </cfRule>
  </conditionalFormatting>
  <conditionalFormatting sqref="B15:D15">
    <cfRule type="cellIs" dxfId="7454" priority="202" operator="greaterThan">
      <formula>#REF!</formula>
    </cfRule>
  </conditionalFormatting>
  <conditionalFormatting sqref="E15:G15">
    <cfRule type="cellIs" dxfId="7453" priority="201" operator="greaterThan">
      <formula>$E$10</formula>
    </cfRule>
  </conditionalFormatting>
  <conditionalFormatting sqref="B15:D15">
    <cfRule type="cellIs" dxfId="7452" priority="200" operator="greaterThan">
      <formula>#REF!</formula>
    </cfRule>
  </conditionalFormatting>
  <conditionalFormatting sqref="E15:G15">
    <cfRule type="cellIs" dxfId="7451" priority="199" operator="greaterThan">
      <formula>$E$10</formula>
    </cfRule>
  </conditionalFormatting>
  <conditionalFormatting sqref="I15">
    <cfRule type="cellIs" dxfId="7450" priority="198" operator="greaterThan">
      <formula>$I$10</formula>
    </cfRule>
  </conditionalFormatting>
  <conditionalFormatting sqref="O15">
    <cfRule type="cellIs" dxfId="7449" priority="197" operator="greaterThan">
      <formula>$O$10</formula>
    </cfRule>
  </conditionalFormatting>
  <conditionalFormatting sqref="O15">
    <cfRule type="cellIs" dxfId="7448" priority="196" operator="greaterThan">
      <formula>$O$10</formula>
    </cfRule>
  </conditionalFormatting>
  <conditionalFormatting sqref="N12">
    <cfRule type="cellIs" dxfId="7447" priority="195" operator="greaterThan">
      <formula>$M$10</formula>
    </cfRule>
  </conditionalFormatting>
  <conditionalFormatting sqref="N12">
    <cfRule type="cellIs" dxfId="7446" priority="194" operator="greaterThan">
      <formula>$M$10</formula>
    </cfRule>
  </conditionalFormatting>
  <conditionalFormatting sqref="N13">
    <cfRule type="cellIs" dxfId="7445" priority="193" operator="greaterThan">
      <formula>$M$10</formula>
    </cfRule>
  </conditionalFormatting>
  <conditionalFormatting sqref="N13">
    <cfRule type="cellIs" dxfId="7444" priority="192" operator="greaterThan">
      <formula>$M$10</formula>
    </cfRule>
  </conditionalFormatting>
  <conditionalFormatting sqref="N14">
    <cfRule type="cellIs" dxfId="7443" priority="191" operator="greaterThan">
      <formula>$M$10</formula>
    </cfRule>
  </conditionalFormatting>
  <conditionalFormatting sqref="N14">
    <cfRule type="cellIs" dxfId="7442" priority="190" operator="greaterThan">
      <formula>$M$10</formula>
    </cfRule>
  </conditionalFormatting>
  <conditionalFormatting sqref="N15">
    <cfRule type="cellIs" dxfId="7441" priority="189" operator="greaterThan">
      <formula>$M$10</formula>
    </cfRule>
  </conditionalFormatting>
  <conditionalFormatting sqref="N15">
    <cfRule type="cellIs" dxfId="7440" priority="188" operator="greaterThan">
      <formula>$M$10</formula>
    </cfRule>
  </conditionalFormatting>
  <conditionalFormatting sqref="J14">
    <cfRule type="cellIs" dxfId="7439" priority="187" operator="greaterThan">
      <formula>$I$10</formula>
    </cfRule>
  </conditionalFormatting>
  <conditionalFormatting sqref="J15">
    <cfRule type="cellIs" dxfId="7438" priority="186" operator="greaterThan">
      <formula>$I$10</formula>
    </cfRule>
  </conditionalFormatting>
  <conditionalFormatting sqref="H16">
    <cfRule type="cellIs" dxfId="7437" priority="185" operator="greaterThan">
      <formula>$H$10</formula>
    </cfRule>
  </conditionalFormatting>
  <conditionalFormatting sqref="H16">
    <cfRule type="cellIs" dxfId="7436" priority="184" operator="greaterThan">
      <formula>$H$10</formula>
    </cfRule>
  </conditionalFormatting>
  <conditionalFormatting sqref="M16">
    <cfRule type="cellIs" dxfId="7435" priority="183" operator="greaterThan">
      <formula>$M$10</formula>
    </cfRule>
  </conditionalFormatting>
  <conditionalFormatting sqref="L16">
    <cfRule type="cellIs" dxfId="7434" priority="182" operator="greaterThan">
      <formula>$L$10</formula>
    </cfRule>
  </conditionalFormatting>
  <conditionalFormatting sqref="M16">
    <cfRule type="cellIs" dxfId="7433" priority="181" operator="greaterThan">
      <formula>$M$10</formula>
    </cfRule>
  </conditionalFormatting>
  <conditionalFormatting sqref="L16">
    <cfRule type="cellIs" dxfId="7432" priority="180" operator="greaterThan">
      <formula>$L$10</formula>
    </cfRule>
  </conditionalFormatting>
  <conditionalFormatting sqref="K16">
    <cfRule type="cellIs" dxfId="7431" priority="179" operator="greaterThan">
      <formula>$K$10</formula>
    </cfRule>
  </conditionalFormatting>
  <conditionalFormatting sqref="B16:D16">
    <cfRule type="cellIs" dxfId="7430" priority="178" operator="greaterThan">
      <formula>#REF!</formula>
    </cfRule>
  </conditionalFormatting>
  <conditionalFormatting sqref="E16:G16">
    <cfRule type="cellIs" dxfId="7429" priority="177" operator="greaterThan">
      <formula>$E$10</formula>
    </cfRule>
  </conditionalFormatting>
  <conditionalFormatting sqref="B16:D16">
    <cfRule type="cellIs" dxfId="7428" priority="176" operator="greaterThan">
      <formula>#REF!</formula>
    </cfRule>
  </conditionalFormatting>
  <conditionalFormatting sqref="E16:G16">
    <cfRule type="cellIs" dxfId="7427" priority="175" operator="greaterThan">
      <formula>$E$10</formula>
    </cfRule>
  </conditionalFormatting>
  <conditionalFormatting sqref="I16:J16">
    <cfRule type="cellIs" dxfId="7426" priority="174" operator="greaterThan">
      <formula>$I$10</formula>
    </cfRule>
  </conditionalFormatting>
  <conditionalFormatting sqref="O16">
    <cfRule type="cellIs" dxfId="7425" priority="173" operator="greaterThan">
      <formula>$O$10</formula>
    </cfRule>
  </conditionalFormatting>
  <conditionalFormatting sqref="O16">
    <cfRule type="cellIs" dxfId="7424" priority="172" operator="greaterThan">
      <formula>$O$10</formula>
    </cfRule>
  </conditionalFormatting>
  <conditionalFormatting sqref="H17">
    <cfRule type="cellIs" dxfId="7423" priority="171" operator="greaterThan">
      <formula>$H$10</formula>
    </cfRule>
  </conditionalFormatting>
  <conditionalFormatting sqref="H17">
    <cfRule type="cellIs" dxfId="7422" priority="170" operator="greaterThan">
      <formula>$H$10</formula>
    </cfRule>
  </conditionalFormatting>
  <conditionalFormatting sqref="M17">
    <cfRule type="cellIs" dxfId="7421" priority="169" operator="greaterThan">
      <formula>$M$10</formula>
    </cfRule>
  </conditionalFormatting>
  <conditionalFormatting sqref="L17">
    <cfRule type="cellIs" dxfId="7420" priority="168" operator="greaterThan">
      <formula>$L$10</formula>
    </cfRule>
  </conditionalFormatting>
  <conditionalFormatting sqref="M17">
    <cfRule type="cellIs" dxfId="7419" priority="167" operator="greaterThan">
      <formula>$M$10</formula>
    </cfRule>
  </conditionalFormatting>
  <conditionalFormatting sqref="L17">
    <cfRule type="cellIs" dxfId="7418" priority="166" operator="greaterThan">
      <formula>$L$10</formula>
    </cfRule>
  </conditionalFormatting>
  <conditionalFormatting sqref="K17">
    <cfRule type="cellIs" dxfId="7417" priority="165" operator="greaterThan">
      <formula>$K$10</formula>
    </cfRule>
  </conditionalFormatting>
  <conditionalFormatting sqref="B17:D17">
    <cfRule type="cellIs" dxfId="7416" priority="164" operator="greaterThan">
      <formula>#REF!</formula>
    </cfRule>
  </conditionalFormatting>
  <conditionalFormatting sqref="B17:D17">
    <cfRule type="cellIs" dxfId="7415" priority="163" operator="greaterThan">
      <formula>#REF!</formula>
    </cfRule>
  </conditionalFormatting>
  <conditionalFormatting sqref="I17:J17">
    <cfRule type="cellIs" dxfId="7414" priority="162" operator="greaterThan">
      <formula>$I$10</formula>
    </cfRule>
  </conditionalFormatting>
  <conditionalFormatting sqref="O17">
    <cfRule type="cellIs" dxfId="7413" priority="161" operator="greaterThan">
      <formula>$O$10</formula>
    </cfRule>
  </conditionalFormatting>
  <conditionalFormatting sqref="O17">
    <cfRule type="cellIs" dxfId="7412" priority="160" operator="greaterThan">
      <formula>$O$10</formula>
    </cfRule>
  </conditionalFormatting>
  <conditionalFormatting sqref="H18">
    <cfRule type="cellIs" dxfId="7411" priority="159" operator="greaterThan">
      <formula>$H$10</formula>
    </cfRule>
  </conditionalFormatting>
  <conditionalFormatting sqref="H18">
    <cfRule type="cellIs" dxfId="7410" priority="158" operator="greaterThan">
      <formula>$H$10</formula>
    </cfRule>
  </conditionalFormatting>
  <conditionalFormatting sqref="M18">
    <cfRule type="cellIs" dxfId="7409" priority="157" operator="greaterThan">
      <formula>$M$10</formula>
    </cfRule>
  </conditionalFormatting>
  <conditionalFormatting sqref="L18">
    <cfRule type="cellIs" dxfId="7408" priority="156" operator="greaterThan">
      <formula>$L$10</formula>
    </cfRule>
  </conditionalFormatting>
  <conditionalFormatting sqref="M18">
    <cfRule type="cellIs" dxfId="7407" priority="155" operator="greaterThan">
      <formula>$M$10</formula>
    </cfRule>
  </conditionalFormatting>
  <conditionalFormatting sqref="L18">
    <cfRule type="cellIs" dxfId="7406" priority="154" operator="greaterThan">
      <formula>$L$10</formula>
    </cfRule>
  </conditionalFormatting>
  <conditionalFormatting sqref="K18">
    <cfRule type="cellIs" dxfId="7405" priority="153" operator="greaterThan">
      <formula>$K$10</formula>
    </cfRule>
  </conditionalFormatting>
  <conditionalFormatting sqref="B18:D18">
    <cfRule type="cellIs" dxfId="7404" priority="152" operator="greaterThan">
      <formula>#REF!</formula>
    </cfRule>
  </conditionalFormatting>
  <conditionalFormatting sqref="E18:G18">
    <cfRule type="cellIs" dxfId="7403" priority="151" operator="greaterThan">
      <formula>$E$10</formula>
    </cfRule>
  </conditionalFormatting>
  <conditionalFormatting sqref="B18:D18">
    <cfRule type="cellIs" dxfId="7402" priority="150" operator="greaterThan">
      <formula>#REF!</formula>
    </cfRule>
  </conditionalFormatting>
  <conditionalFormatting sqref="E18:G18">
    <cfRule type="cellIs" dxfId="7401" priority="149" operator="greaterThan">
      <formula>$E$10</formula>
    </cfRule>
  </conditionalFormatting>
  <conditionalFormatting sqref="I18:J18">
    <cfRule type="cellIs" dxfId="7400" priority="148" operator="greaterThan">
      <formula>$I$10</formula>
    </cfRule>
  </conditionalFormatting>
  <conditionalFormatting sqref="O18">
    <cfRule type="cellIs" dxfId="7399" priority="147" operator="greaterThan">
      <formula>$O$10</formula>
    </cfRule>
  </conditionalFormatting>
  <conditionalFormatting sqref="O18">
    <cfRule type="cellIs" dxfId="7398" priority="146" operator="greaterThan">
      <formula>$O$10</formula>
    </cfRule>
  </conditionalFormatting>
  <conditionalFormatting sqref="N16">
    <cfRule type="cellIs" dxfId="7397" priority="145" operator="greaterThan">
      <formula>$M$10</formula>
    </cfRule>
  </conditionalFormatting>
  <conditionalFormatting sqref="N16">
    <cfRule type="cellIs" dxfId="7396" priority="144" operator="greaterThan">
      <formula>$M$10</formula>
    </cfRule>
  </conditionalFormatting>
  <conditionalFormatting sqref="N17">
    <cfRule type="cellIs" dxfId="7395" priority="143" operator="greaterThan">
      <formula>$M$10</formula>
    </cfRule>
  </conditionalFormatting>
  <conditionalFormatting sqref="N17">
    <cfRule type="cellIs" dxfId="7394" priority="142" operator="greaterThan">
      <formula>$M$10</formula>
    </cfRule>
  </conditionalFormatting>
  <conditionalFormatting sqref="N18">
    <cfRule type="cellIs" dxfId="7393" priority="141" operator="greaterThan">
      <formula>$M$10</formula>
    </cfRule>
  </conditionalFormatting>
  <conditionalFormatting sqref="N18">
    <cfRule type="cellIs" dxfId="7392" priority="140" operator="greaterThan">
      <formula>$M$10</formula>
    </cfRule>
  </conditionalFormatting>
  <conditionalFormatting sqref="E17">
    <cfRule type="cellIs" dxfId="7391" priority="139" operator="greaterThan">
      <formula>#REF!</formula>
    </cfRule>
  </conditionalFormatting>
  <conditionalFormatting sqref="E17">
    <cfRule type="cellIs" dxfId="7390" priority="138" operator="greaterThan">
      <formula>#REF!</formula>
    </cfRule>
  </conditionalFormatting>
  <conditionalFormatting sqref="F17">
    <cfRule type="cellIs" dxfId="7389" priority="137" operator="greaterThan">
      <formula>#REF!</formula>
    </cfRule>
  </conditionalFormatting>
  <conditionalFormatting sqref="F17">
    <cfRule type="cellIs" dxfId="7388" priority="136" operator="greaterThan">
      <formula>#REF!</formula>
    </cfRule>
  </conditionalFormatting>
  <conditionalFormatting sqref="G17">
    <cfRule type="cellIs" dxfId="7387" priority="135" operator="greaterThan">
      <formula>#REF!</formula>
    </cfRule>
  </conditionalFormatting>
  <conditionalFormatting sqref="G17">
    <cfRule type="cellIs" dxfId="7386" priority="134" operator="greaterThan">
      <formula>#REF!</formula>
    </cfRule>
  </conditionalFormatting>
  <conditionalFormatting sqref="P12">
    <cfRule type="cellIs" dxfId="7385" priority="133" operator="greaterThan">
      <formula>$I$10</formula>
    </cfRule>
  </conditionalFormatting>
  <conditionalFormatting sqref="P13">
    <cfRule type="cellIs" dxfId="7384" priority="132" operator="greaterThan">
      <formula>$I$10</formula>
    </cfRule>
  </conditionalFormatting>
  <conditionalFormatting sqref="P14">
    <cfRule type="cellIs" dxfId="7383" priority="131" operator="greaterThan">
      <formula>$I$10</formula>
    </cfRule>
  </conditionalFormatting>
  <conditionalFormatting sqref="P15">
    <cfRule type="cellIs" dxfId="7382" priority="130" operator="greaterThan">
      <formula>$I$10</formula>
    </cfRule>
  </conditionalFormatting>
  <conditionalFormatting sqref="P16">
    <cfRule type="cellIs" dxfId="7381" priority="129" operator="greaterThan">
      <formula>$I$10</formula>
    </cfRule>
  </conditionalFormatting>
  <conditionalFormatting sqref="P17">
    <cfRule type="cellIs" dxfId="7380" priority="128" operator="greaterThan">
      <formula>$I$10</formula>
    </cfRule>
  </conditionalFormatting>
  <conditionalFormatting sqref="P18">
    <cfRule type="cellIs" dxfId="7379" priority="127" operator="greaterThan">
      <formula>$I$10</formula>
    </cfRule>
  </conditionalFormatting>
  <conditionalFormatting sqref="Q28:Q36">
    <cfRule type="cellIs" dxfId="7378" priority="126" operator="greaterThan">
      <formula>$Q$10</formula>
    </cfRule>
  </conditionalFormatting>
  <conditionalFormatting sqref="H19">
    <cfRule type="cellIs" dxfId="7377" priority="125" operator="greaterThan">
      <formula>$H$10</formula>
    </cfRule>
  </conditionalFormatting>
  <conditionalFormatting sqref="H19">
    <cfRule type="cellIs" dxfId="7376" priority="124" operator="greaterThan">
      <formula>$H$10</formula>
    </cfRule>
  </conditionalFormatting>
  <conditionalFormatting sqref="M19">
    <cfRule type="cellIs" dxfId="7375" priority="123" operator="greaterThan">
      <formula>$M$10</formula>
    </cfRule>
  </conditionalFormatting>
  <conditionalFormatting sqref="L19">
    <cfRule type="cellIs" dxfId="7374" priority="122" operator="greaterThan">
      <formula>$L$10</formula>
    </cfRule>
  </conditionalFormatting>
  <conditionalFormatting sqref="M19">
    <cfRule type="cellIs" dxfId="7373" priority="121" operator="greaterThan">
      <formula>$M$10</formula>
    </cfRule>
  </conditionalFormatting>
  <conditionalFormatting sqref="L19">
    <cfRule type="cellIs" dxfId="7372" priority="120" operator="greaterThan">
      <formula>$L$10</formula>
    </cfRule>
  </conditionalFormatting>
  <conditionalFormatting sqref="K19">
    <cfRule type="cellIs" dxfId="7371" priority="119" operator="greaterThan">
      <formula>$K$10</formula>
    </cfRule>
  </conditionalFormatting>
  <conditionalFormatting sqref="B19:D19">
    <cfRule type="cellIs" dxfId="7370" priority="118" operator="greaterThan">
      <formula>#REF!</formula>
    </cfRule>
  </conditionalFormatting>
  <conditionalFormatting sqref="E19:G19">
    <cfRule type="cellIs" dxfId="7369" priority="117" operator="greaterThan">
      <formula>$E$10</formula>
    </cfRule>
  </conditionalFormatting>
  <conditionalFormatting sqref="B19:D19">
    <cfRule type="cellIs" dxfId="7368" priority="116" operator="greaterThan">
      <formula>#REF!</formula>
    </cfRule>
  </conditionalFormatting>
  <conditionalFormatting sqref="E19:G19">
    <cfRule type="cellIs" dxfId="7367" priority="115" operator="greaterThan">
      <formula>$E$10</formula>
    </cfRule>
  </conditionalFormatting>
  <conditionalFormatting sqref="I19:J19">
    <cfRule type="cellIs" dxfId="7366" priority="114" operator="greaterThan">
      <formula>$I$10</formula>
    </cfRule>
  </conditionalFormatting>
  <conditionalFormatting sqref="O19">
    <cfRule type="cellIs" dxfId="7365" priority="113" operator="greaterThan">
      <formula>$O$10</formula>
    </cfRule>
  </conditionalFormatting>
  <conditionalFormatting sqref="O19">
    <cfRule type="cellIs" dxfId="7364" priority="112" operator="greaterThan">
      <formula>$O$10</formula>
    </cfRule>
  </conditionalFormatting>
  <conditionalFormatting sqref="H20">
    <cfRule type="cellIs" dxfId="7363" priority="111" operator="greaterThan">
      <formula>$H$10</formula>
    </cfRule>
  </conditionalFormatting>
  <conditionalFormatting sqref="H20">
    <cfRule type="cellIs" dxfId="7362" priority="110" operator="greaterThan">
      <formula>$H$10</formula>
    </cfRule>
  </conditionalFormatting>
  <conditionalFormatting sqref="M20">
    <cfRule type="cellIs" dxfId="7361" priority="109" operator="greaterThan">
      <formula>$M$10</formula>
    </cfRule>
  </conditionalFormatting>
  <conditionalFormatting sqref="L20">
    <cfRule type="cellIs" dxfId="7360" priority="108" operator="greaterThan">
      <formula>$L$10</formula>
    </cfRule>
  </conditionalFormatting>
  <conditionalFormatting sqref="M20">
    <cfRule type="cellIs" dxfId="7359" priority="107" operator="greaterThan">
      <formula>$M$10</formula>
    </cfRule>
  </conditionalFormatting>
  <conditionalFormatting sqref="L20">
    <cfRule type="cellIs" dxfId="7358" priority="106" operator="greaterThan">
      <formula>$L$10</formula>
    </cfRule>
  </conditionalFormatting>
  <conditionalFormatting sqref="K20">
    <cfRule type="cellIs" dxfId="7357" priority="105" operator="greaterThan">
      <formula>$K$10</formula>
    </cfRule>
  </conditionalFormatting>
  <conditionalFormatting sqref="B20:D20">
    <cfRule type="cellIs" dxfId="7356" priority="104" operator="greaterThan">
      <formula>#REF!</formula>
    </cfRule>
  </conditionalFormatting>
  <conditionalFormatting sqref="E20:G20">
    <cfRule type="cellIs" dxfId="7355" priority="103" operator="greaterThan">
      <formula>$E$10</formula>
    </cfRule>
  </conditionalFormatting>
  <conditionalFormatting sqref="B20:D20">
    <cfRule type="cellIs" dxfId="7354" priority="102" operator="greaterThan">
      <formula>#REF!</formula>
    </cfRule>
  </conditionalFormatting>
  <conditionalFormatting sqref="E20:G20">
    <cfRule type="cellIs" dxfId="7353" priority="101" operator="greaterThan">
      <formula>$E$10</formula>
    </cfRule>
  </conditionalFormatting>
  <conditionalFormatting sqref="I20:J20">
    <cfRule type="cellIs" dxfId="7352" priority="100" operator="greaterThan">
      <formula>$I$10</formula>
    </cfRule>
  </conditionalFormatting>
  <conditionalFormatting sqref="O20">
    <cfRule type="cellIs" dxfId="7351" priority="99" operator="greaterThan">
      <formula>$O$10</formula>
    </cfRule>
  </conditionalFormatting>
  <conditionalFormatting sqref="O20">
    <cfRule type="cellIs" dxfId="7350" priority="98" operator="greaterThan">
      <formula>$O$10</formula>
    </cfRule>
  </conditionalFormatting>
  <conditionalFormatting sqref="H21">
    <cfRule type="cellIs" dxfId="7349" priority="97" operator="greaterThan">
      <formula>$H$10</formula>
    </cfRule>
  </conditionalFormatting>
  <conditionalFormatting sqref="H21">
    <cfRule type="cellIs" dxfId="7348" priority="96" operator="greaterThan">
      <formula>$H$10</formula>
    </cfRule>
  </conditionalFormatting>
  <conditionalFormatting sqref="M21">
    <cfRule type="cellIs" dxfId="7347" priority="95" operator="greaterThan">
      <formula>$M$10</formula>
    </cfRule>
  </conditionalFormatting>
  <conditionalFormatting sqref="L21">
    <cfRule type="cellIs" dxfId="7346" priority="94" operator="greaterThan">
      <formula>$L$10</formula>
    </cfRule>
  </conditionalFormatting>
  <conditionalFormatting sqref="M21">
    <cfRule type="cellIs" dxfId="7345" priority="93" operator="greaterThan">
      <formula>$M$10</formula>
    </cfRule>
  </conditionalFormatting>
  <conditionalFormatting sqref="L21">
    <cfRule type="cellIs" dxfId="7344" priority="92" operator="greaterThan">
      <formula>$L$10</formula>
    </cfRule>
  </conditionalFormatting>
  <conditionalFormatting sqref="K21">
    <cfRule type="cellIs" dxfId="7343" priority="91" operator="greaterThan">
      <formula>$K$10</formula>
    </cfRule>
  </conditionalFormatting>
  <conditionalFormatting sqref="B21:D21">
    <cfRule type="cellIs" dxfId="7342" priority="90" operator="greaterThan">
      <formula>#REF!</formula>
    </cfRule>
  </conditionalFormatting>
  <conditionalFormatting sqref="E21:G21">
    <cfRule type="cellIs" dxfId="7341" priority="89" operator="greaterThan">
      <formula>$E$10</formula>
    </cfRule>
  </conditionalFormatting>
  <conditionalFormatting sqref="B21:D21">
    <cfRule type="cellIs" dxfId="7340" priority="88" operator="greaterThan">
      <formula>#REF!</formula>
    </cfRule>
  </conditionalFormatting>
  <conditionalFormatting sqref="E21:G21">
    <cfRule type="cellIs" dxfId="7339" priority="87" operator="greaterThan">
      <formula>$E$10</formula>
    </cfRule>
  </conditionalFormatting>
  <conditionalFormatting sqref="I21">
    <cfRule type="cellIs" dxfId="7338" priority="86" operator="greaterThan">
      <formula>$I$10</formula>
    </cfRule>
  </conditionalFormatting>
  <conditionalFormatting sqref="O21">
    <cfRule type="cellIs" dxfId="7337" priority="85" operator="greaterThan">
      <formula>$O$10</formula>
    </cfRule>
  </conditionalFormatting>
  <conditionalFormatting sqref="O21">
    <cfRule type="cellIs" dxfId="7336" priority="84" operator="greaterThan">
      <formula>$O$10</formula>
    </cfRule>
  </conditionalFormatting>
  <conditionalFormatting sqref="H22">
    <cfRule type="cellIs" dxfId="7335" priority="83" operator="greaterThan">
      <formula>$H$10</formula>
    </cfRule>
  </conditionalFormatting>
  <conditionalFormatting sqref="H22">
    <cfRule type="cellIs" dxfId="7334" priority="82" operator="greaterThan">
      <formula>$H$10</formula>
    </cfRule>
  </conditionalFormatting>
  <conditionalFormatting sqref="M22">
    <cfRule type="cellIs" dxfId="7333" priority="81" operator="greaterThan">
      <formula>$M$10</formula>
    </cfRule>
  </conditionalFormatting>
  <conditionalFormatting sqref="L22">
    <cfRule type="cellIs" dxfId="7332" priority="80" operator="greaterThan">
      <formula>$L$10</formula>
    </cfRule>
  </conditionalFormatting>
  <conditionalFormatting sqref="M22">
    <cfRule type="cellIs" dxfId="7331" priority="79" operator="greaterThan">
      <formula>$M$10</formula>
    </cfRule>
  </conditionalFormatting>
  <conditionalFormatting sqref="L22">
    <cfRule type="cellIs" dxfId="7330" priority="78" operator="greaterThan">
      <formula>$L$10</formula>
    </cfRule>
  </conditionalFormatting>
  <conditionalFormatting sqref="K22">
    <cfRule type="cellIs" dxfId="7329" priority="77" operator="greaterThan">
      <formula>$K$10</formula>
    </cfRule>
  </conditionalFormatting>
  <conditionalFormatting sqref="B22:D22">
    <cfRule type="cellIs" dxfId="7328" priority="76" operator="greaterThan">
      <formula>#REF!</formula>
    </cfRule>
  </conditionalFormatting>
  <conditionalFormatting sqref="E22:G22">
    <cfRule type="cellIs" dxfId="7327" priority="75" operator="greaterThan">
      <formula>$E$10</formula>
    </cfRule>
  </conditionalFormatting>
  <conditionalFormatting sqref="B22:D22">
    <cfRule type="cellIs" dxfId="7326" priority="74" operator="greaterThan">
      <formula>#REF!</formula>
    </cfRule>
  </conditionalFormatting>
  <conditionalFormatting sqref="E22:G22">
    <cfRule type="cellIs" dxfId="7325" priority="73" operator="greaterThan">
      <formula>$E$10</formula>
    </cfRule>
  </conditionalFormatting>
  <conditionalFormatting sqref="I22">
    <cfRule type="cellIs" dxfId="7324" priority="72" operator="greaterThan">
      <formula>$I$10</formula>
    </cfRule>
  </conditionalFormatting>
  <conditionalFormatting sqref="O22">
    <cfRule type="cellIs" dxfId="7323" priority="71" operator="greaterThan">
      <formula>$O$10</formula>
    </cfRule>
  </conditionalFormatting>
  <conditionalFormatting sqref="O22">
    <cfRule type="cellIs" dxfId="7322" priority="70" operator="greaterThan">
      <formula>$O$10</formula>
    </cfRule>
  </conditionalFormatting>
  <conditionalFormatting sqref="N19">
    <cfRule type="cellIs" dxfId="7321" priority="69" operator="greaterThan">
      <formula>$M$10</formula>
    </cfRule>
  </conditionalFormatting>
  <conditionalFormatting sqref="N19">
    <cfRule type="cellIs" dxfId="7320" priority="68" operator="greaterThan">
      <formula>$M$10</formula>
    </cfRule>
  </conditionalFormatting>
  <conditionalFormatting sqref="N20">
    <cfRule type="cellIs" dxfId="7319" priority="67" operator="greaterThan">
      <formula>$M$10</formula>
    </cfRule>
  </conditionalFormatting>
  <conditionalFormatting sqref="N20">
    <cfRule type="cellIs" dxfId="7318" priority="66" operator="greaterThan">
      <formula>$M$10</formula>
    </cfRule>
  </conditionalFormatting>
  <conditionalFormatting sqref="N21">
    <cfRule type="cellIs" dxfId="7317" priority="65" operator="greaterThan">
      <formula>$M$10</formula>
    </cfRule>
  </conditionalFormatting>
  <conditionalFormatting sqref="N21">
    <cfRule type="cellIs" dxfId="7316" priority="64" operator="greaterThan">
      <formula>$M$10</formula>
    </cfRule>
  </conditionalFormatting>
  <conditionalFormatting sqref="N22">
    <cfRule type="cellIs" dxfId="7315" priority="63" operator="greaterThan">
      <formula>$M$10</formula>
    </cfRule>
  </conditionalFormatting>
  <conditionalFormatting sqref="N22">
    <cfRule type="cellIs" dxfId="7314" priority="62" operator="greaterThan">
      <formula>$M$10</formula>
    </cfRule>
  </conditionalFormatting>
  <conditionalFormatting sqref="J21">
    <cfRule type="cellIs" dxfId="7313" priority="61" operator="greaterThan">
      <formula>$I$10</formula>
    </cfRule>
  </conditionalFormatting>
  <conditionalFormatting sqref="J22">
    <cfRule type="cellIs" dxfId="7312" priority="60" operator="greaterThan">
      <formula>$I$10</formula>
    </cfRule>
  </conditionalFormatting>
  <conditionalFormatting sqref="H23">
    <cfRule type="cellIs" dxfId="7311" priority="59" operator="greaterThan">
      <formula>$H$10</formula>
    </cfRule>
  </conditionalFormatting>
  <conditionalFormatting sqref="H23">
    <cfRule type="cellIs" dxfId="7310" priority="58" operator="greaterThan">
      <formula>$H$10</formula>
    </cfRule>
  </conditionalFormatting>
  <conditionalFormatting sqref="M23">
    <cfRule type="cellIs" dxfId="7309" priority="57" operator="greaterThan">
      <formula>$M$10</formula>
    </cfRule>
  </conditionalFormatting>
  <conditionalFormatting sqref="L23">
    <cfRule type="cellIs" dxfId="7308" priority="56" operator="greaterThan">
      <formula>$L$10</formula>
    </cfRule>
  </conditionalFormatting>
  <conditionalFormatting sqref="M23">
    <cfRule type="cellIs" dxfId="7307" priority="55" operator="greaterThan">
      <formula>$M$10</formula>
    </cfRule>
  </conditionalFormatting>
  <conditionalFormatting sqref="L23">
    <cfRule type="cellIs" dxfId="7306" priority="54" operator="greaterThan">
      <formula>$L$10</formula>
    </cfRule>
  </conditionalFormatting>
  <conditionalFormatting sqref="K23">
    <cfRule type="cellIs" dxfId="7305" priority="53" operator="greaterThan">
      <formula>$K$10</formula>
    </cfRule>
  </conditionalFormatting>
  <conditionalFormatting sqref="B23:D23">
    <cfRule type="cellIs" dxfId="7304" priority="52" operator="greaterThan">
      <formula>#REF!</formula>
    </cfRule>
  </conditionalFormatting>
  <conditionalFormatting sqref="E23:G23">
    <cfRule type="cellIs" dxfId="7303" priority="51" operator="greaterThan">
      <formula>$E$10</formula>
    </cfRule>
  </conditionalFormatting>
  <conditionalFormatting sqref="B23:D23">
    <cfRule type="cellIs" dxfId="7302" priority="50" operator="greaterThan">
      <formula>#REF!</formula>
    </cfRule>
  </conditionalFormatting>
  <conditionalFormatting sqref="E23:G23">
    <cfRule type="cellIs" dxfId="7301" priority="49" operator="greaterThan">
      <formula>$E$10</formula>
    </cfRule>
  </conditionalFormatting>
  <conditionalFormatting sqref="I23:J23">
    <cfRule type="cellIs" dxfId="7300" priority="48" operator="greaterThan">
      <formula>$I$10</formula>
    </cfRule>
  </conditionalFormatting>
  <conditionalFormatting sqref="O23">
    <cfRule type="cellIs" dxfId="7299" priority="47" operator="greaterThan">
      <formula>$O$10</formula>
    </cfRule>
  </conditionalFormatting>
  <conditionalFormatting sqref="O23">
    <cfRule type="cellIs" dxfId="7298" priority="46" operator="greaterThan">
      <formula>$O$10</formula>
    </cfRule>
  </conditionalFormatting>
  <conditionalFormatting sqref="H24">
    <cfRule type="cellIs" dxfId="7297" priority="45" operator="greaterThan">
      <formula>$H$10</formula>
    </cfRule>
  </conditionalFormatting>
  <conditionalFormatting sqref="H24">
    <cfRule type="cellIs" dxfId="7296" priority="44" operator="greaterThan">
      <formula>$H$10</formula>
    </cfRule>
  </conditionalFormatting>
  <conditionalFormatting sqref="M24">
    <cfRule type="cellIs" dxfId="7295" priority="43" operator="greaterThan">
      <formula>$M$10</formula>
    </cfRule>
  </conditionalFormatting>
  <conditionalFormatting sqref="L24">
    <cfRule type="cellIs" dxfId="7294" priority="42" operator="greaterThan">
      <formula>$L$10</formula>
    </cfRule>
  </conditionalFormatting>
  <conditionalFormatting sqref="M24">
    <cfRule type="cellIs" dxfId="7293" priority="41" operator="greaterThan">
      <formula>$M$10</formula>
    </cfRule>
  </conditionalFormatting>
  <conditionalFormatting sqref="L24">
    <cfRule type="cellIs" dxfId="7292" priority="40" operator="greaterThan">
      <formula>$L$10</formula>
    </cfRule>
  </conditionalFormatting>
  <conditionalFormatting sqref="K24">
    <cfRule type="cellIs" dxfId="7291" priority="39" operator="greaterThan">
      <formula>$K$10</formula>
    </cfRule>
  </conditionalFormatting>
  <conditionalFormatting sqref="B24:D24">
    <cfRule type="cellIs" dxfId="7290" priority="38" operator="greaterThan">
      <formula>#REF!</formula>
    </cfRule>
  </conditionalFormatting>
  <conditionalFormatting sqref="B24:D24">
    <cfRule type="cellIs" dxfId="7289" priority="37" operator="greaterThan">
      <formula>#REF!</formula>
    </cfRule>
  </conditionalFormatting>
  <conditionalFormatting sqref="I24:J24">
    <cfRule type="cellIs" dxfId="7288" priority="36" operator="greaterThan">
      <formula>$I$10</formula>
    </cfRule>
  </conditionalFormatting>
  <conditionalFormatting sqref="O24">
    <cfRule type="cellIs" dxfId="7287" priority="35" operator="greaterThan">
      <formula>$O$10</formula>
    </cfRule>
  </conditionalFormatting>
  <conditionalFormatting sqref="O24">
    <cfRule type="cellIs" dxfId="7286" priority="34" operator="greaterThan">
      <formula>$O$10</formula>
    </cfRule>
  </conditionalFormatting>
  <conditionalFormatting sqref="H25">
    <cfRule type="cellIs" dxfId="7285" priority="33" operator="greaterThan">
      <formula>$H$10</formula>
    </cfRule>
  </conditionalFormatting>
  <conditionalFormatting sqref="H25">
    <cfRule type="cellIs" dxfId="7284" priority="32" operator="greaterThan">
      <formula>$H$10</formula>
    </cfRule>
  </conditionalFormatting>
  <conditionalFormatting sqref="M25">
    <cfRule type="cellIs" dxfId="7283" priority="31" operator="greaterThan">
      <formula>$M$10</formula>
    </cfRule>
  </conditionalFormatting>
  <conditionalFormatting sqref="L25">
    <cfRule type="cellIs" dxfId="7282" priority="30" operator="greaterThan">
      <formula>$L$10</formula>
    </cfRule>
  </conditionalFormatting>
  <conditionalFormatting sqref="M25">
    <cfRule type="cellIs" dxfId="7281" priority="29" operator="greaterThan">
      <formula>$M$10</formula>
    </cfRule>
  </conditionalFormatting>
  <conditionalFormatting sqref="L25">
    <cfRule type="cellIs" dxfId="7280" priority="28" operator="greaterThan">
      <formula>$L$10</formula>
    </cfRule>
  </conditionalFormatting>
  <conditionalFormatting sqref="K25">
    <cfRule type="cellIs" dxfId="7279" priority="27" operator="greaterThan">
      <formula>$K$10</formula>
    </cfRule>
  </conditionalFormatting>
  <conditionalFormatting sqref="B25:D25">
    <cfRule type="cellIs" dxfId="7278" priority="26" operator="greaterThan">
      <formula>#REF!</formula>
    </cfRule>
  </conditionalFormatting>
  <conditionalFormatting sqref="E25:G25">
    <cfRule type="cellIs" dxfId="7277" priority="25" operator="greaterThan">
      <formula>$E$10</formula>
    </cfRule>
  </conditionalFormatting>
  <conditionalFormatting sqref="B25:D25">
    <cfRule type="cellIs" dxfId="7276" priority="24" operator="greaterThan">
      <formula>#REF!</formula>
    </cfRule>
  </conditionalFormatting>
  <conditionalFormatting sqref="E25:G25">
    <cfRule type="cellIs" dxfId="7275" priority="23" operator="greaterThan">
      <formula>$E$10</formula>
    </cfRule>
  </conditionalFormatting>
  <conditionalFormatting sqref="I25:J25">
    <cfRule type="cellIs" dxfId="7274" priority="22" operator="greaterThan">
      <formula>$I$10</formula>
    </cfRule>
  </conditionalFormatting>
  <conditionalFormatting sqref="O25">
    <cfRule type="cellIs" dxfId="7273" priority="21" operator="greaterThan">
      <formula>$O$10</formula>
    </cfRule>
  </conditionalFormatting>
  <conditionalFormatting sqref="O25">
    <cfRule type="cellIs" dxfId="7272" priority="20" operator="greaterThan">
      <formula>$O$10</formula>
    </cfRule>
  </conditionalFormatting>
  <conditionalFormatting sqref="N23">
    <cfRule type="cellIs" dxfId="7271" priority="19" operator="greaterThan">
      <formula>$M$10</formula>
    </cfRule>
  </conditionalFormatting>
  <conditionalFormatting sqref="N23">
    <cfRule type="cellIs" dxfId="7270" priority="18" operator="greaterThan">
      <formula>$M$10</formula>
    </cfRule>
  </conditionalFormatting>
  <conditionalFormatting sqref="N24">
    <cfRule type="cellIs" dxfId="7269" priority="17" operator="greaterThan">
      <formula>$M$10</formula>
    </cfRule>
  </conditionalFormatting>
  <conditionalFormatting sqref="N24">
    <cfRule type="cellIs" dxfId="7268" priority="16" operator="greaterThan">
      <formula>$M$10</formula>
    </cfRule>
  </conditionalFormatting>
  <conditionalFormatting sqref="N25">
    <cfRule type="cellIs" dxfId="7267" priority="15" operator="greaterThan">
      <formula>$M$10</formula>
    </cfRule>
  </conditionalFormatting>
  <conditionalFormatting sqref="N25">
    <cfRule type="cellIs" dxfId="7266" priority="14" operator="greaterThan">
      <formula>$M$10</formula>
    </cfRule>
  </conditionalFormatting>
  <conditionalFormatting sqref="E24">
    <cfRule type="cellIs" dxfId="7265" priority="13" operator="greaterThan">
      <formula>#REF!</formula>
    </cfRule>
  </conditionalFormatting>
  <conditionalFormatting sqref="E24">
    <cfRule type="cellIs" dxfId="7264" priority="12" operator="greaterThan">
      <formula>#REF!</formula>
    </cfRule>
  </conditionalFormatting>
  <conditionalFormatting sqref="F24">
    <cfRule type="cellIs" dxfId="7263" priority="11" operator="greaterThan">
      <formula>#REF!</formula>
    </cfRule>
  </conditionalFormatting>
  <conditionalFormatting sqref="F24">
    <cfRule type="cellIs" dxfId="7262" priority="10" operator="greaterThan">
      <formula>#REF!</formula>
    </cfRule>
  </conditionalFormatting>
  <conditionalFormatting sqref="G24">
    <cfRule type="cellIs" dxfId="7261" priority="9" operator="greaterThan">
      <formula>#REF!</formula>
    </cfRule>
  </conditionalFormatting>
  <conditionalFormatting sqref="G24">
    <cfRule type="cellIs" dxfId="7260" priority="8" operator="greaterThan">
      <formula>#REF!</formula>
    </cfRule>
  </conditionalFormatting>
  <conditionalFormatting sqref="P19">
    <cfRule type="cellIs" dxfId="7259" priority="7" operator="greaterThan">
      <formula>$I$10</formula>
    </cfRule>
  </conditionalFormatting>
  <conditionalFormatting sqref="P20">
    <cfRule type="cellIs" dxfId="7258" priority="6" operator="greaterThan">
      <formula>$I$10</formula>
    </cfRule>
  </conditionalFormatting>
  <conditionalFormatting sqref="P21">
    <cfRule type="cellIs" dxfId="7257" priority="5" operator="greaterThan">
      <formula>$I$10</formula>
    </cfRule>
  </conditionalFormatting>
  <conditionalFormatting sqref="P22">
    <cfRule type="cellIs" dxfId="7256" priority="4" operator="greaterThan">
      <formula>$I$10</formula>
    </cfRule>
  </conditionalFormatting>
  <conditionalFormatting sqref="P23">
    <cfRule type="cellIs" dxfId="7255" priority="3" operator="greaterThan">
      <formula>$I$10</formula>
    </cfRule>
  </conditionalFormatting>
  <conditionalFormatting sqref="P24">
    <cfRule type="cellIs" dxfId="7254" priority="2" operator="greaterThan">
      <formula>$I$10</formula>
    </cfRule>
  </conditionalFormatting>
  <conditionalFormatting sqref="P25">
    <cfRule type="cellIs" dxfId="7253" priority="1" operator="greaterThan">
      <formula>$I$10</formula>
    </cfRule>
  </conditionalFormatting>
  <printOptions horizontalCentered="1"/>
  <pageMargins left="0.3" right="0.3" top="0.3" bottom="0.3" header="0.1" footer="0.1"/>
  <pageSetup paperSize="9" scale="39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93DE-4DB8-48DC-95CC-88161515404E}">
  <sheetPr>
    <pageSetUpPr fitToPage="1"/>
  </sheetPr>
  <dimension ref="A1:U89"/>
  <sheetViews>
    <sheetView showGridLines="0" view="pageBreakPreview" zoomScale="70" zoomScaleNormal="75" zoomScaleSheetLayoutView="70" workbookViewId="0">
      <selection activeCell="B76" sqref="B76"/>
    </sheetView>
  </sheetViews>
  <sheetFormatPr defaultColWidth="9.140625" defaultRowHeight="12.75"/>
  <cols>
    <col min="1" max="1" width="10.5703125" style="329" customWidth="1"/>
    <col min="2" max="16" width="12.28515625" style="330" customWidth="1"/>
    <col min="17" max="17" width="12.28515625" style="329" customWidth="1"/>
    <col min="18" max="18" width="12.28515625" style="342" customWidth="1"/>
    <col min="19" max="21" width="12.28515625" style="329" customWidth="1"/>
    <col min="22" max="33" width="9.85546875" style="329" customWidth="1"/>
    <col min="34" max="16384" width="9.140625" style="329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44713</v>
      </c>
      <c r="D3" s="848"/>
      <c r="E3" s="848"/>
      <c r="F3" s="848"/>
      <c r="G3" s="848"/>
      <c r="H3" s="848"/>
      <c r="I3" s="646" t="s">
        <v>30</v>
      </c>
      <c r="J3" s="646"/>
      <c r="K3" s="646"/>
      <c r="L3" s="851">
        <v>44742</v>
      </c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648"/>
      <c r="J4" s="648"/>
      <c r="K4" s="648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2"/>
      <c r="I5" s="650" t="s">
        <v>51</v>
      </c>
      <c r="J5" s="651"/>
      <c r="K5" s="651"/>
      <c r="L5" s="652"/>
      <c r="M5" s="650" t="s">
        <v>52</v>
      </c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189"/>
      <c r="P6" s="406"/>
      <c r="R6" s="329"/>
    </row>
    <row r="7" spans="1:21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1"/>
      <c r="H8" s="393" t="s">
        <v>25</v>
      </c>
      <c r="I8" s="589" t="s">
        <v>104</v>
      </c>
      <c r="J8" s="591"/>
      <c r="K8" s="589" t="s">
        <v>27</v>
      </c>
      <c r="L8" s="590"/>
      <c r="M8" s="590"/>
      <c r="N8" s="591"/>
      <c r="O8" s="393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23</v>
      </c>
      <c r="I9" s="393" t="s">
        <v>103</v>
      </c>
      <c r="J9" s="393" t="s">
        <v>80</v>
      </c>
      <c r="K9" s="393" t="s">
        <v>80</v>
      </c>
      <c r="L9" s="393" t="s">
        <v>81</v>
      </c>
      <c r="M9" s="393" t="s">
        <v>122</v>
      </c>
      <c r="N9" s="393" t="s">
        <v>103</v>
      </c>
      <c r="O9" s="393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>
        <v>4.0570000000000004</v>
      </c>
      <c r="I10" s="384">
        <v>3.9580000000000002</v>
      </c>
      <c r="J10" s="384">
        <v>2.7</v>
      </c>
      <c r="K10" s="384">
        <v>2.6989999999999998</v>
      </c>
      <c r="L10" s="384">
        <v>5.1680000000000001</v>
      </c>
      <c r="M10" s="384">
        <v>3.7650000000000001</v>
      </c>
      <c r="N10" s="384">
        <v>3.59</v>
      </c>
      <c r="O10" s="384">
        <v>1.895</v>
      </c>
      <c r="P10" s="384">
        <v>2.5</v>
      </c>
      <c r="Q10" s="384">
        <f>+IF(D10=0,0,(SUMPRODUCT(D10:P10,D48:P48)/Q48))</f>
        <v>3.6533055217084596</v>
      </c>
      <c r="R10" s="829"/>
      <c r="S10" s="830"/>
      <c r="T10" s="830"/>
      <c r="U10" s="831"/>
    </row>
    <row r="11" spans="1:21" ht="17.100000000000001" customHeight="1">
      <c r="A11" s="191">
        <f>+C3</f>
        <v>44713</v>
      </c>
      <c r="B11" s="385">
        <v>3.4746896407847006</v>
      </c>
      <c r="C11" s="385">
        <v>3.331508075836747</v>
      </c>
      <c r="D11" s="385">
        <v>3.4340950699921091</v>
      </c>
      <c r="E11" s="385">
        <v>3.9020178957423579</v>
      </c>
      <c r="F11" s="385">
        <v>2.0736403396812211</v>
      </c>
      <c r="G11" s="385">
        <v>4.9736573007316967</v>
      </c>
      <c r="H11" s="385">
        <v>3.6735472233208082</v>
      </c>
      <c r="I11" s="385">
        <v>0</v>
      </c>
      <c r="J11" s="385">
        <v>0.9</v>
      </c>
      <c r="K11" s="385">
        <v>0</v>
      </c>
      <c r="L11" s="385">
        <v>0</v>
      </c>
      <c r="M11" s="385">
        <v>3.1373248567870489</v>
      </c>
      <c r="N11" s="385">
        <v>4.9359500000000009</v>
      </c>
      <c r="O11" s="385">
        <v>1.2183298047518232</v>
      </c>
      <c r="P11" s="385">
        <v>1.5</v>
      </c>
      <c r="Q11" s="385">
        <f t="shared" ref="Q11:Q41" si="0">+IF(D11=0,0,(SUMPRODUCT(D11:O11,D49:O49)/Q49))</f>
        <v>3.482677443272427</v>
      </c>
      <c r="R11" s="692"/>
      <c r="S11" s="693"/>
      <c r="T11" s="693"/>
      <c r="U11" s="694"/>
    </row>
    <row r="12" spans="1:21" ht="17.100000000000001" customHeight="1">
      <c r="A12" s="191">
        <f>+A11+1</f>
        <v>44714</v>
      </c>
      <c r="B12" s="385">
        <v>3.7673370660256165</v>
      </c>
      <c r="C12" s="385">
        <v>3.3948064516129</v>
      </c>
      <c r="D12" s="385">
        <v>3.6996001598243757</v>
      </c>
      <c r="E12" s="385">
        <v>4.4507977372380712</v>
      </c>
      <c r="F12" s="385">
        <v>1.7312489587999205</v>
      </c>
      <c r="G12" s="385">
        <v>4.5523992002013021</v>
      </c>
      <c r="H12" s="385">
        <v>3.8569741448137327</v>
      </c>
      <c r="I12" s="385">
        <v>0</v>
      </c>
      <c r="J12" s="385">
        <v>0.85</v>
      </c>
      <c r="K12" s="385">
        <v>0</v>
      </c>
      <c r="L12" s="385">
        <v>0</v>
      </c>
      <c r="M12" s="385">
        <v>3.0925626407035174</v>
      </c>
      <c r="N12" s="385">
        <v>4.7129964285714285</v>
      </c>
      <c r="O12" s="385">
        <v>1.3194391354827184</v>
      </c>
      <c r="P12" s="385">
        <v>1.5</v>
      </c>
      <c r="Q12" s="385">
        <f t="shared" si="0"/>
        <v>3.4316932099097959</v>
      </c>
      <c r="R12" s="692"/>
      <c r="S12" s="693"/>
      <c r="T12" s="693"/>
      <c r="U12" s="694"/>
    </row>
    <row r="13" spans="1:21" ht="17.100000000000001" customHeight="1">
      <c r="A13" s="191">
        <f t="shared" ref="A13:A40" si="1">+A12+1</f>
        <v>44715</v>
      </c>
      <c r="B13" s="385">
        <v>3.4358945076311631</v>
      </c>
      <c r="C13" s="385">
        <v>3.6688126801152698</v>
      </c>
      <c r="D13" s="385">
        <v>3.4825504944084997</v>
      </c>
      <c r="E13" s="385">
        <v>3.5658390203547525</v>
      </c>
      <c r="F13" s="385">
        <v>1.9868597334035953</v>
      </c>
      <c r="G13" s="385">
        <v>4.5244787673677855</v>
      </c>
      <c r="H13" s="385">
        <v>3.3678752255348985</v>
      </c>
      <c r="I13" s="385">
        <v>0</v>
      </c>
      <c r="J13" s="385">
        <v>0.8</v>
      </c>
      <c r="K13" s="385">
        <v>0</v>
      </c>
      <c r="L13" s="385">
        <v>0</v>
      </c>
      <c r="M13" s="385">
        <v>3.1254347522206638</v>
      </c>
      <c r="N13" s="385">
        <v>4.9592618257261414</v>
      </c>
      <c r="O13" s="385">
        <v>1.2063655252659575</v>
      </c>
      <c r="P13" s="385">
        <v>1.5</v>
      </c>
      <c r="Q13" s="385">
        <f t="shared" si="0"/>
        <v>3.3925379581473658</v>
      </c>
      <c r="R13" s="692"/>
      <c r="S13" s="693"/>
      <c r="T13" s="693"/>
      <c r="U13" s="694"/>
    </row>
    <row r="14" spans="1:21" ht="17.100000000000001" customHeight="1">
      <c r="A14" s="191">
        <f t="shared" si="1"/>
        <v>44716</v>
      </c>
      <c r="B14" s="385">
        <v>3.5410436090734274</v>
      </c>
      <c r="C14" s="385">
        <v>2.70089252336449</v>
      </c>
      <c r="D14" s="385">
        <v>3.347742376335304</v>
      </c>
      <c r="E14" s="385">
        <v>2.9560049622174676</v>
      </c>
      <c r="F14" s="385">
        <v>2.2372170557560942</v>
      </c>
      <c r="G14" s="385">
        <v>4.3458689281423792</v>
      </c>
      <c r="H14" s="385">
        <v>3.2275129827332512</v>
      </c>
      <c r="I14" s="385">
        <v>0</v>
      </c>
      <c r="J14" s="385">
        <v>0.8</v>
      </c>
      <c r="K14" s="385">
        <v>0</v>
      </c>
      <c r="L14" s="385">
        <v>0</v>
      </c>
      <c r="M14" s="385">
        <v>3.1479466619047618</v>
      </c>
      <c r="N14" s="385">
        <v>5.7748826765799253</v>
      </c>
      <c r="O14" s="385">
        <v>1.2580870519385516</v>
      </c>
      <c r="P14" s="385">
        <v>1.533915057915058</v>
      </c>
      <c r="Q14" s="385">
        <f t="shared" si="0"/>
        <v>3.2597982253810578</v>
      </c>
      <c r="R14" s="692"/>
      <c r="S14" s="693"/>
      <c r="T14" s="693"/>
      <c r="U14" s="694"/>
    </row>
    <row r="15" spans="1:21" ht="17.100000000000001" customHeight="1">
      <c r="A15" s="191">
        <f t="shared" si="1"/>
        <v>44717</v>
      </c>
      <c r="B15" s="385">
        <v>4.0649642194610234</v>
      </c>
      <c r="C15" s="385">
        <v>2.5481417525773198</v>
      </c>
      <c r="D15" s="385">
        <v>3.7185079207238143</v>
      </c>
      <c r="E15" s="385">
        <v>3.4583625609644071</v>
      </c>
      <c r="F15" s="385">
        <v>2.3690161902598126</v>
      </c>
      <c r="G15" s="385">
        <v>4.248249329176752</v>
      </c>
      <c r="H15" s="385">
        <v>3.2298397719913048</v>
      </c>
      <c r="I15" s="385">
        <v>0</v>
      </c>
      <c r="J15" s="385">
        <v>0.9</v>
      </c>
      <c r="K15" s="385">
        <v>0</v>
      </c>
      <c r="L15" s="385">
        <v>0</v>
      </c>
      <c r="M15" s="385">
        <v>3.1041327823970795</v>
      </c>
      <c r="N15" s="385">
        <v>5.1690469391634979</v>
      </c>
      <c r="O15" s="385">
        <v>1.2571016081871347</v>
      </c>
      <c r="P15" s="385">
        <v>1.5346844978165939</v>
      </c>
      <c r="Q15" s="385">
        <f t="shared" si="0"/>
        <v>3.3596660165576187</v>
      </c>
      <c r="R15" s="692"/>
      <c r="S15" s="693"/>
      <c r="T15" s="693"/>
      <c r="U15" s="694"/>
    </row>
    <row r="16" spans="1:21" ht="17.100000000000001" customHeight="1">
      <c r="A16" s="191">
        <f t="shared" si="1"/>
        <v>44718</v>
      </c>
      <c r="B16" s="421">
        <v>3.7227548615003099</v>
      </c>
      <c r="C16" s="421">
        <v>3.68960106382979</v>
      </c>
      <c r="D16" s="421">
        <v>3.714895004022392</v>
      </c>
      <c r="E16" s="421">
        <v>3.1953023876835682</v>
      </c>
      <c r="F16" s="421">
        <v>2.9027561343578654</v>
      </c>
      <c r="G16" s="421">
        <v>4.248590836033368</v>
      </c>
      <c r="H16" s="421">
        <v>3.2571807969748865</v>
      </c>
      <c r="I16" s="421">
        <v>0</v>
      </c>
      <c r="J16" s="421">
        <v>0.9</v>
      </c>
      <c r="K16" s="421">
        <v>0</v>
      </c>
      <c r="L16" s="421">
        <v>0</v>
      </c>
      <c r="M16" s="421">
        <v>2.9842035750096416</v>
      </c>
      <c r="N16" s="421">
        <v>5.674159325153374</v>
      </c>
      <c r="O16" s="421">
        <v>1.2019339622641509</v>
      </c>
      <c r="P16" s="421">
        <v>1.4388946428571427</v>
      </c>
      <c r="Q16" s="385">
        <f t="shared" si="0"/>
        <v>3.3325656051383561</v>
      </c>
      <c r="R16" s="692"/>
      <c r="S16" s="693"/>
      <c r="T16" s="693"/>
      <c r="U16" s="694"/>
    </row>
    <row r="17" spans="1:21" ht="17.100000000000001" customHeight="1">
      <c r="A17" s="191">
        <f t="shared" si="1"/>
        <v>44719</v>
      </c>
      <c r="B17" s="421">
        <v>3.2742946977742871</v>
      </c>
      <c r="C17" s="421">
        <v>3.2480000000000002</v>
      </c>
      <c r="D17" s="421">
        <v>3.272419172936996</v>
      </c>
      <c r="E17" s="421">
        <v>3.5215221114294515</v>
      </c>
      <c r="F17" s="421">
        <v>1.8954365889975111</v>
      </c>
      <c r="G17" s="421">
        <v>4.0552635976388896</v>
      </c>
      <c r="H17" s="421">
        <v>3.2889230137823051</v>
      </c>
      <c r="I17" s="421">
        <v>0</v>
      </c>
      <c r="J17" s="421">
        <v>0.9</v>
      </c>
      <c r="K17" s="421">
        <v>0</v>
      </c>
      <c r="L17" s="421">
        <v>0</v>
      </c>
      <c r="M17" s="421">
        <v>2.9779933714519093</v>
      </c>
      <c r="N17" s="421">
        <v>5.5238361061946897</v>
      </c>
      <c r="O17" s="421">
        <v>1.2806826007696981</v>
      </c>
      <c r="P17" s="421">
        <v>1.4967405128205127</v>
      </c>
      <c r="Q17" s="385">
        <f t="shared" si="0"/>
        <v>3.2077864569962724</v>
      </c>
      <c r="R17" s="692"/>
      <c r="S17" s="693"/>
      <c r="T17" s="693"/>
      <c r="U17" s="694"/>
    </row>
    <row r="18" spans="1:21" ht="17.100000000000001" customHeight="1">
      <c r="A18" s="191">
        <f t="shared" si="1"/>
        <v>44720</v>
      </c>
      <c r="B18" s="421">
        <v>2.9991796792509877</v>
      </c>
      <c r="C18" s="421">
        <v>3.5030000000000001</v>
      </c>
      <c r="D18" s="421">
        <v>3.1485133512363377</v>
      </c>
      <c r="E18" s="421">
        <v>4.1045843240542945</v>
      </c>
      <c r="F18" s="421">
        <v>1.9401216343893928</v>
      </c>
      <c r="G18" s="421">
        <v>4.32487016682557</v>
      </c>
      <c r="H18" s="421">
        <v>3.5227799927841312</v>
      </c>
      <c r="I18" s="421">
        <v>0</v>
      </c>
      <c r="J18" s="421">
        <v>0.8</v>
      </c>
      <c r="K18" s="421">
        <v>0</v>
      </c>
      <c r="L18" s="421">
        <v>0</v>
      </c>
      <c r="M18" s="421">
        <v>2.8323525856164382</v>
      </c>
      <c r="N18" s="421">
        <v>5.6354837874659394</v>
      </c>
      <c r="O18" s="421">
        <v>1.3603698047343733</v>
      </c>
      <c r="P18" s="421">
        <v>1.6305761482675261</v>
      </c>
      <c r="Q18" s="385">
        <f t="shared" si="0"/>
        <v>3.272534588245553</v>
      </c>
      <c r="R18" s="692"/>
      <c r="S18" s="693"/>
      <c r="T18" s="693"/>
      <c r="U18" s="694"/>
    </row>
    <row r="19" spans="1:21" ht="17.100000000000001" customHeight="1">
      <c r="A19" s="191">
        <f t="shared" si="1"/>
        <v>44721</v>
      </c>
      <c r="B19" s="421">
        <v>3.5657739078951365</v>
      </c>
      <c r="C19" s="421">
        <v>3.4620000000000002</v>
      </c>
      <c r="D19" s="421">
        <v>3.5409857833774989</v>
      </c>
      <c r="E19" s="421">
        <v>3.4329071607900201</v>
      </c>
      <c r="F19" s="421">
        <v>2.4137795883546684</v>
      </c>
      <c r="G19" s="421">
        <v>4.2293226407680518</v>
      </c>
      <c r="H19" s="421">
        <v>3.3342659353087889</v>
      </c>
      <c r="I19" s="421">
        <v>0</v>
      </c>
      <c r="J19" s="421">
        <v>0.7</v>
      </c>
      <c r="K19" s="421">
        <v>0</v>
      </c>
      <c r="L19" s="421">
        <v>0</v>
      </c>
      <c r="M19" s="421">
        <v>2.8291556865839911</v>
      </c>
      <c r="N19" s="421">
        <v>6.0150851384909263</v>
      </c>
      <c r="O19" s="421">
        <v>1.4204301580521144</v>
      </c>
      <c r="P19" s="421">
        <v>1.6133717712177122</v>
      </c>
      <c r="Q19" s="385">
        <f t="shared" si="0"/>
        <v>3.3117184734050191</v>
      </c>
      <c r="R19" s="692"/>
      <c r="S19" s="693"/>
      <c r="T19" s="693"/>
      <c r="U19" s="694"/>
    </row>
    <row r="20" spans="1:21" ht="17.100000000000001" customHeight="1">
      <c r="A20" s="191">
        <f t="shared" si="1"/>
        <v>44722</v>
      </c>
      <c r="B20" s="421">
        <v>3.4218202944470768</v>
      </c>
      <c r="C20" s="421">
        <v>3.173</v>
      </c>
      <c r="D20" s="421">
        <v>3.3673895022130114</v>
      </c>
      <c r="E20" s="421">
        <v>4.3150206859880331</v>
      </c>
      <c r="F20" s="421">
        <v>2.2373114840247044</v>
      </c>
      <c r="G20" s="421">
        <v>4.0634959852418469</v>
      </c>
      <c r="H20" s="421">
        <v>3.2676148512987768</v>
      </c>
      <c r="I20" s="421">
        <v>0</v>
      </c>
      <c r="J20" s="421">
        <v>0.9</v>
      </c>
      <c r="K20" s="421">
        <v>0</v>
      </c>
      <c r="L20" s="421">
        <v>0</v>
      </c>
      <c r="M20" s="421">
        <v>3.0099205064500714</v>
      </c>
      <c r="N20" s="421">
        <v>5.4024269999999994</v>
      </c>
      <c r="O20" s="421">
        <v>1.4721713238662391</v>
      </c>
      <c r="P20" s="421">
        <v>1.6185614035087719</v>
      </c>
      <c r="Q20" s="385">
        <f t="shared" si="0"/>
        <v>3.3757687009397395</v>
      </c>
      <c r="R20" s="692"/>
      <c r="S20" s="693"/>
      <c r="T20" s="693"/>
      <c r="U20" s="694"/>
    </row>
    <row r="21" spans="1:21" ht="17.100000000000001" customHeight="1">
      <c r="A21" s="191">
        <f t="shared" si="1"/>
        <v>44723</v>
      </c>
      <c r="B21" s="421">
        <v>3.4037056798088687</v>
      </c>
      <c r="C21" s="421">
        <v>2.8978598130841102</v>
      </c>
      <c r="D21" s="421">
        <v>3.297732926458369</v>
      </c>
      <c r="E21" s="421">
        <v>5.0441812647900779</v>
      </c>
      <c r="F21" s="421">
        <v>2.46018976026398</v>
      </c>
      <c r="G21" s="421">
        <v>4.1968036187274498</v>
      </c>
      <c r="H21" s="421">
        <v>3.2423496063034114</v>
      </c>
      <c r="I21" s="421">
        <v>0</v>
      </c>
      <c r="J21" s="421">
        <v>0.9</v>
      </c>
      <c r="K21" s="421">
        <v>0</v>
      </c>
      <c r="L21" s="421">
        <v>0</v>
      </c>
      <c r="M21" s="421">
        <v>3.0842207989745782</v>
      </c>
      <c r="N21" s="421">
        <v>5.4050355284552856</v>
      </c>
      <c r="O21" s="421">
        <v>1.3351663280853225</v>
      </c>
      <c r="P21" s="421">
        <v>1.6133830606352262</v>
      </c>
      <c r="Q21" s="385">
        <f t="shared" si="0"/>
        <v>3.3603146322786048</v>
      </c>
      <c r="R21" s="692"/>
      <c r="S21" s="693"/>
      <c r="T21" s="693"/>
      <c r="U21" s="694"/>
    </row>
    <row r="22" spans="1:21" ht="17.100000000000001" customHeight="1">
      <c r="A22" s="191">
        <f t="shared" si="1"/>
        <v>44724</v>
      </c>
      <c r="B22" s="421">
        <v>3.675915755110637</v>
      </c>
      <c r="C22" s="421">
        <v>0.85423076923076902</v>
      </c>
      <c r="D22" s="421">
        <v>2.9824817988543204</v>
      </c>
      <c r="E22" s="421">
        <v>3.8552009434371071</v>
      </c>
      <c r="F22" s="421">
        <v>1.9097723059561629</v>
      </c>
      <c r="G22" s="421">
        <v>4.2986274088466843</v>
      </c>
      <c r="H22" s="421">
        <v>3.5734700841362534</v>
      </c>
      <c r="I22" s="421">
        <v>0</v>
      </c>
      <c r="J22" s="421">
        <v>0.9</v>
      </c>
      <c r="K22" s="421">
        <v>0</v>
      </c>
      <c r="L22" s="421">
        <v>0</v>
      </c>
      <c r="M22" s="421">
        <v>3.0835746119536127</v>
      </c>
      <c r="N22" s="421">
        <v>5.166058744588744</v>
      </c>
      <c r="O22" s="421">
        <v>1.3507280500255232</v>
      </c>
      <c r="P22" s="421">
        <v>1.6051052631578948</v>
      </c>
      <c r="Q22" s="385">
        <f t="shared" si="0"/>
        <v>3.3004027963909719</v>
      </c>
      <c r="R22" s="692"/>
      <c r="S22" s="693"/>
      <c r="T22" s="693"/>
      <c r="U22" s="694"/>
    </row>
    <row r="23" spans="1:21" ht="17.100000000000001" customHeight="1">
      <c r="A23" s="191">
        <f t="shared" si="1"/>
        <v>44725</v>
      </c>
      <c r="B23" s="421">
        <v>3.5206609805227842</v>
      </c>
      <c r="C23" s="421">
        <v>1.052</v>
      </c>
      <c r="D23" s="421">
        <v>2.9013239967566808</v>
      </c>
      <c r="E23" s="421">
        <v>3.4948753023929675</v>
      </c>
      <c r="F23" s="421">
        <v>1.8929984663512189</v>
      </c>
      <c r="G23" s="421">
        <v>4.2083617638959829</v>
      </c>
      <c r="H23" s="421">
        <v>3.2653436970234146</v>
      </c>
      <c r="I23" s="421">
        <v>0</v>
      </c>
      <c r="J23" s="421">
        <v>1</v>
      </c>
      <c r="K23" s="421">
        <v>0</v>
      </c>
      <c r="L23" s="421">
        <v>0</v>
      </c>
      <c r="M23" s="421">
        <v>3.0048323172905524</v>
      </c>
      <c r="N23" s="421">
        <v>4.9878680461538458</v>
      </c>
      <c r="O23" s="421">
        <v>1.0175748595418903</v>
      </c>
      <c r="P23" s="421">
        <v>1.6099423631123919</v>
      </c>
      <c r="Q23" s="385">
        <f t="shared" si="0"/>
        <v>3.0905484748141361</v>
      </c>
      <c r="R23" s="692"/>
      <c r="S23" s="693"/>
      <c r="T23" s="693"/>
      <c r="U23" s="694"/>
    </row>
    <row r="24" spans="1:21" ht="17.100000000000001" customHeight="1">
      <c r="A24" s="191">
        <f t="shared" si="1"/>
        <v>44726</v>
      </c>
      <c r="B24" s="421">
        <v>3.656094350480477</v>
      </c>
      <c r="C24" s="421">
        <v>2.60548470588235</v>
      </c>
      <c r="D24" s="421">
        <v>3.3822897655554578</v>
      </c>
      <c r="E24" s="421">
        <v>3.8637428071988187</v>
      </c>
      <c r="F24" s="421">
        <v>1.8641720237390922</v>
      </c>
      <c r="G24" s="421">
        <v>3.6449079488249776</v>
      </c>
      <c r="H24" s="421">
        <v>3.4894176596358348</v>
      </c>
      <c r="I24" s="421">
        <v>0</v>
      </c>
      <c r="J24" s="421">
        <v>1</v>
      </c>
      <c r="K24" s="421">
        <v>0</v>
      </c>
      <c r="L24" s="421">
        <v>0</v>
      </c>
      <c r="M24" s="421">
        <v>2.6809765486338804</v>
      </c>
      <c r="N24" s="421">
        <v>5.9038011677852351</v>
      </c>
      <c r="O24" s="421">
        <v>1.1056248027057498</v>
      </c>
      <c r="P24" s="421">
        <v>1.6020098684210526</v>
      </c>
      <c r="Q24" s="385">
        <f t="shared" si="0"/>
        <v>3.1057614796620308</v>
      </c>
      <c r="R24" s="692"/>
      <c r="S24" s="693"/>
      <c r="T24" s="693"/>
      <c r="U24" s="694"/>
    </row>
    <row r="25" spans="1:21" ht="17.100000000000001" customHeight="1">
      <c r="A25" s="191">
        <f t="shared" si="1"/>
        <v>44727</v>
      </c>
      <c r="B25" s="421">
        <v>3.7850152364768452</v>
      </c>
      <c r="C25" s="421">
        <v>2.7296640000000001</v>
      </c>
      <c r="D25" s="421">
        <v>3.5188904377832331</v>
      </c>
      <c r="E25" s="421">
        <v>4.5774038730160891</v>
      </c>
      <c r="F25" s="421">
        <v>2.1354259513493066</v>
      </c>
      <c r="G25" s="421">
        <v>3.8508123100795242</v>
      </c>
      <c r="H25" s="421">
        <v>3.6517361160403303</v>
      </c>
      <c r="I25" s="421">
        <v>0</v>
      </c>
      <c r="J25" s="421">
        <v>1.2</v>
      </c>
      <c r="K25" s="421">
        <v>0</v>
      </c>
      <c r="L25" s="421">
        <v>0</v>
      </c>
      <c r="M25" s="421">
        <v>2.9572691076923077</v>
      </c>
      <c r="N25" s="421">
        <v>5.8822071758241758</v>
      </c>
      <c r="O25" s="421">
        <v>1.1669205138322594</v>
      </c>
      <c r="P25" s="421">
        <v>1.5689315476190477</v>
      </c>
      <c r="Q25" s="385">
        <f t="shared" si="0"/>
        <v>3.3694740054162833</v>
      </c>
      <c r="R25" s="692"/>
      <c r="S25" s="693"/>
      <c r="T25" s="693"/>
      <c r="U25" s="694"/>
    </row>
    <row r="26" spans="1:21" ht="17.100000000000001" customHeight="1">
      <c r="A26" s="191">
        <f t="shared" si="1"/>
        <v>44728</v>
      </c>
      <c r="B26" s="421">
        <v>3.9843525094746539</v>
      </c>
      <c r="C26" s="421">
        <v>2.86</v>
      </c>
      <c r="D26" s="421">
        <v>3.5037985744772682</v>
      </c>
      <c r="E26" s="421">
        <v>3.9515197542952314</v>
      </c>
      <c r="F26" s="421">
        <v>2.2832032268863185</v>
      </c>
      <c r="G26" s="421">
        <v>3.6493161445863165</v>
      </c>
      <c r="H26" s="421">
        <v>3.5818827986886066</v>
      </c>
      <c r="I26" s="421">
        <v>0</v>
      </c>
      <c r="J26" s="421">
        <v>1.3</v>
      </c>
      <c r="K26" s="421">
        <v>0</v>
      </c>
      <c r="L26" s="421">
        <v>0</v>
      </c>
      <c r="M26" s="421">
        <v>3.1111925268496416</v>
      </c>
      <c r="N26" s="421">
        <v>5.881242612179487</v>
      </c>
      <c r="O26" s="421">
        <v>0.98937931034482751</v>
      </c>
      <c r="P26" s="421">
        <v>1.5</v>
      </c>
      <c r="Q26" s="385">
        <f t="shared" si="0"/>
        <v>3.3425169658572988</v>
      </c>
      <c r="R26" s="692"/>
      <c r="S26" s="693"/>
      <c r="T26" s="693"/>
      <c r="U26" s="694"/>
    </row>
    <row r="27" spans="1:21" ht="17.100000000000001" customHeight="1">
      <c r="A27" s="191">
        <f t="shared" si="1"/>
        <v>44729</v>
      </c>
      <c r="B27" s="421">
        <v>3.9063527852563649</v>
      </c>
      <c r="C27" s="421">
        <v>2.9112526315789498</v>
      </c>
      <c r="D27" s="421">
        <v>3.6232308341832358</v>
      </c>
      <c r="E27" s="421">
        <v>3.1268832397505948</v>
      </c>
      <c r="F27" s="421">
        <v>2.3137941267432742</v>
      </c>
      <c r="G27" s="421">
        <v>3.5677358212907619</v>
      </c>
      <c r="H27" s="421">
        <v>3.7134893502834334</v>
      </c>
      <c r="I27" s="421">
        <v>0</v>
      </c>
      <c r="J27" s="421">
        <v>1.3</v>
      </c>
      <c r="K27" s="421">
        <v>0</v>
      </c>
      <c r="L27" s="421">
        <v>0</v>
      </c>
      <c r="M27" s="421">
        <v>2.9401248339060708</v>
      </c>
      <c r="N27" s="421">
        <v>5.9044574308300399</v>
      </c>
      <c r="O27" s="421">
        <v>1.0708850381963853</v>
      </c>
      <c r="P27" s="421">
        <v>1.5</v>
      </c>
      <c r="Q27" s="385">
        <f t="shared" si="0"/>
        <v>3.2203043871060251</v>
      </c>
      <c r="R27" s="692"/>
      <c r="S27" s="693"/>
      <c r="T27" s="693"/>
      <c r="U27" s="694"/>
    </row>
    <row r="28" spans="1:21" ht="17.100000000000001" customHeight="1">
      <c r="A28" s="191">
        <f t="shared" si="1"/>
        <v>44730</v>
      </c>
      <c r="B28" s="421">
        <v>3.6041842026325837</v>
      </c>
      <c r="C28" s="421">
        <v>3.012</v>
      </c>
      <c r="D28" s="421">
        <v>3.4743398981331737</v>
      </c>
      <c r="E28" s="421">
        <v>2.6905361602616038</v>
      </c>
      <c r="F28" s="421">
        <v>2.0214235899850004</v>
      </c>
      <c r="G28" s="421">
        <v>3.6913204630959942</v>
      </c>
      <c r="H28" s="421">
        <v>3.5005673108028175</v>
      </c>
      <c r="I28" s="421">
        <v>0</v>
      </c>
      <c r="J28" s="421">
        <v>1.1879999999999999</v>
      </c>
      <c r="K28" s="421">
        <v>0</v>
      </c>
      <c r="L28" s="421">
        <v>0</v>
      </c>
      <c r="M28" s="421">
        <v>2.7778953247103209</v>
      </c>
      <c r="N28" s="421">
        <v>6.0241604918032801</v>
      </c>
      <c r="O28" s="421">
        <v>0.92929406181408314</v>
      </c>
      <c r="P28" s="421">
        <v>1.5</v>
      </c>
      <c r="Q28" s="385">
        <f t="shared" si="0"/>
        <v>3.1536756606429486</v>
      </c>
      <c r="R28" s="692"/>
      <c r="S28" s="693"/>
      <c r="T28" s="693"/>
      <c r="U28" s="694"/>
    </row>
    <row r="29" spans="1:21" ht="17.100000000000001" customHeight="1">
      <c r="A29" s="191">
        <f t="shared" si="1"/>
        <v>44731</v>
      </c>
      <c r="B29" s="421">
        <v>3.6030394949383986</v>
      </c>
      <c r="C29" s="421">
        <v>3.1720000000000002</v>
      </c>
      <c r="D29" s="421">
        <v>3.5759796966215682</v>
      </c>
      <c r="E29" s="421">
        <v>3.6451326030573563</v>
      </c>
      <c r="F29" s="421">
        <v>2.1239646295866916</v>
      </c>
      <c r="G29" s="421">
        <v>3.8063125292557896</v>
      </c>
      <c r="H29" s="421">
        <v>3.6150069076817437</v>
      </c>
      <c r="I29" s="421">
        <v>0</v>
      </c>
      <c r="J29" s="421">
        <v>1.2</v>
      </c>
      <c r="K29" s="421">
        <v>0</v>
      </c>
      <c r="L29" s="421">
        <v>0</v>
      </c>
      <c r="M29" s="421">
        <v>2.9041991148500363</v>
      </c>
      <c r="N29" s="421">
        <v>6.1574017710583151</v>
      </c>
      <c r="O29" s="421">
        <v>0.86482578810144584</v>
      </c>
      <c r="P29" s="421">
        <v>1.5</v>
      </c>
      <c r="Q29" s="385">
        <f t="shared" si="0"/>
        <v>3.3085503424722211</v>
      </c>
      <c r="R29" s="692"/>
      <c r="S29" s="693"/>
      <c r="T29" s="693"/>
      <c r="U29" s="694"/>
    </row>
    <row r="30" spans="1:21" ht="17.100000000000001" customHeight="1">
      <c r="A30" s="191">
        <f t="shared" si="1"/>
        <v>44732</v>
      </c>
      <c r="B30" s="421">
        <v>3.4941455640741572</v>
      </c>
      <c r="C30" s="421">
        <v>3.0704850706977393</v>
      </c>
      <c r="D30" s="421">
        <v>3.3786071685476098</v>
      </c>
      <c r="E30" s="421">
        <v>3.9290514706614799</v>
      </c>
      <c r="F30" s="421">
        <v>1.8440038093899935</v>
      </c>
      <c r="G30" s="421">
        <v>3.9605477303721841</v>
      </c>
      <c r="H30" s="421">
        <v>3.6224330915692748</v>
      </c>
      <c r="I30" s="421">
        <v>0</v>
      </c>
      <c r="J30" s="421">
        <v>1.2</v>
      </c>
      <c r="K30" s="421">
        <v>0</v>
      </c>
      <c r="L30" s="421">
        <v>0</v>
      </c>
      <c r="M30" s="421">
        <v>2.8455836049336565</v>
      </c>
      <c r="N30" s="421">
        <v>6.0157497688888899</v>
      </c>
      <c r="O30" s="421">
        <v>0.89950465022240189</v>
      </c>
      <c r="P30" s="421">
        <v>1.5026382978723405</v>
      </c>
      <c r="Q30" s="385">
        <f t="shared" si="0"/>
        <v>3.2850378687402788</v>
      </c>
      <c r="R30" s="692"/>
      <c r="S30" s="693"/>
      <c r="T30" s="693"/>
      <c r="U30" s="694"/>
    </row>
    <row r="31" spans="1:21" ht="17.100000000000001" customHeight="1">
      <c r="A31" s="191">
        <f t="shared" si="1"/>
        <v>44733</v>
      </c>
      <c r="B31" s="421">
        <v>3.8897124936226186</v>
      </c>
      <c r="C31" s="421">
        <v>3.0980960815731975</v>
      </c>
      <c r="D31" s="421">
        <v>3.6625538928317263</v>
      </c>
      <c r="E31" s="421">
        <v>3.6318333454470433</v>
      </c>
      <c r="F31" s="421">
        <v>2.0323169590388104</v>
      </c>
      <c r="G31" s="421">
        <v>3.9495841565311203</v>
      </c>
      <c r="H31" s="421">
        <v>3.665844465281193</v>
      </c>
      <c r="I31" s="421">
        <v>0</v>
      </c>
      <c r="J31" s="421">
        <v>0.8</v>
      </c>
      <c r="K31" s="421">
        <v>0</v>
      </c>
      <c r="L31" s="421">
        <v>0</v>
      </c>
      <c r="M31" s="421">
        <v>2.516207129450732</v>
      </c>
      <c r="N31" s="421">
        <v>5.6434655507246374</v>
      </c>
      <c r="O31" s="421">
        <v>1.0592944621938232</v>
      </c>
      <c r="P31" s="421">
        <v>1.6</v>
      </c>
      <c r="Q31" s="385">
        <f t="shared" si="0"/>
        <v>3.1551088909187435</v>
      </c>
      <c r="R31" s="692"/>
      <c r="S31" s="693"/>
      <c r="T31" s="693"/>
      <c r="U31" s="694"/>
    </row>
    <row r="32" spans="1:21" ht="17.100000000000001" customHeight="1">
      <c r="A32" s="191">
        <f t="shared" si="1"/>
        <v>44734</v>
      </c>
      <c r="B32" s="421">
        <v>4.5905024291096153</v>
      </c>
      <c r="C32" s="421">
        <v>3.0737049094018256</v>
      </c>
      <c r="D32" s="421">
        <v>4.1322814855389174</v>
      </c>
      <c r="E32" s="421">
        <v>3.6992070287582952</v>
      </c>
      <c r="F32" s="421">
        <v>2.1516950213462742</v>
      </c>
      <c r="G32" s="421">
        <v>4.0829369705834964</v>
      </c>
      <c r="H32" s="421">
        <v>4.4081322603122128</v>
      </c>
      <c r="I32" s="421">
        <v>0</v>
      </c>
      <c r="J32" s="421">
        <v>0.8</v>
      </c>
      <c r="K32" s="421">
        <v>0</v>
      </c>
      <c r="L32" s="421">
        <v>0</v>
      </c>
      <c r="M32" s="421">
        <v>2.5661041388541852</v>
      </c>
      <c r="N32" s="421">
        <v>5.1232346883720927</v>
      </c>
      <c r="O32" s="421">
        <v>0.96792071973329674</v>
      </c>
      <c r="P32" s="421">
        <v>1.6</v>
      </c>
      <c r="Q32" s="385">
        <f t="shared" si="0"/>
        <v>3.3433328644684073</v>
      </c>
      <c r="R32" s="692"/>
      <c r="S32" s="693"/>
      <c r="T32" s="693"/>
      <c r="U32" s="694"/>
    </row>
    <row r="33" spans="1:21" ht="17.100000000000001" customHeight="1">
      <c r="A33" s="191">
        <f t="shared" si="1"/>
        <v>44735</v>
      </c>
      <c r="B33" s="421">
        <v>4.0895473508209568</v>
      </c>
      <c r="C33" s="421">
        <v>3.3509533985886111</v>
      </c>
      <c r="D33" s="421">
        <v>3.78653061392657</v>
      </c>
      <c r="E33" s="421">
        <v>3.2913226830461655</v>
      </c>
      <c r="F33" s="421">
        <v>2.3504667672504689</v>
      </c>
      <c r="G33" s="421">
        <v>3.9686117366800082</v>
      </c>
      <c r="H33" s="421">
        <v>3.7760732281590812</v>
      </c>
      <c r="I33" s="421">
        <v>0</v>
      </c>
      <c r="J33" s="421">
        <v>0.8</v>
      </c>
      <c r="K33" s="421">
        <v>0</v>
      </c>
      <c r="L33" s="421">
        <v>0</v>
      </c>
      <c r="M33" s="421">
        <v>2.647955580415045</v>
      </c>
      <c r="N33" s="421">
        <v>5.3164611835334474</v>
      </c>
      <c r="O33" s="421">
        <v>9.9844324925816021</v>
      </c>
      <c r="P33" s="421">
        <v>1.6</v>
      </c>
      <c r="Q33" s="385">
        <f t="shared" si="0"/>
        <v>3.7105601684507761</v>
      </c>
      <c r="R33" s="692"/>
      <c r="S33" s="693"/>
      <c r="T33" s="693"/>
      <c r="U33" s="694"/>
    </row>
    <row r="34" spans="1:21" ht="17.100000000000001" customHeight="1">
      <c r="A34" s="191">
        <f t="shared" si="1"/>
        <v>44736</v>
      </c>
      <c r="B34" s="421">
        <v>4.0636594384354856</v>
      </c>
      <c r="C34" s="421">
        <v>3.2287052043985356</v>
      </c>
      <c r="D34" s="421">
        <v>3.7890067615107283</v>
      </c>
      <c r="E34" s="421">
        <v>3.8063758898565516</v>
      </c>
      <c r="F34" s="421">
        <v>2.1598755918913057</v>
      </c>
      <c r="G34" s="421">
        <v>4.0926377388624173</v>
      </c>
      <c r="H34" s="421">
        <v>3.8890303790516971</v>
      </c>
      <c r="I34" s="421">
        <v>0</v>
      </c>
      <c r="J34" s="421">
        <v>0.8</v>
      </c>
      <c r="K34" s="421">
        <v>0</v>
      </c>
      <c r="L34" s="421">
        <v>0</v>
      </c>
      <c r="M34" s="421">
        <v>2.3623516816306718</v>
      </c>
      <c r="N34" s="421">
        <v>5.2593650185873599</v>
      </c>
      <c r="O34" s="421">
        <v>1.0165135461373391</v>
      </c>
      <c r="P34" s="421">
        <v>1.6856744487678341</v>
      </c>
      <c r="Q34" s="385">
        <f t="shared" si="0"/>
        <v>3.1321603472609132</v>
      </c>
      <c r="R34" s="692"/>
      <c r="S34" s="693"/>
      <c r="T34" s="693"/>
      <c r="U34" s="694"/>
    </row>
    <row r="35" spans="1:21" ht="17.100000000000001" customHeight="1">
      <c r="A35" s="191">
        <f>+A34+1</f>
        <v>44737</v>
      </c>
      <c r="B35" s="421">
        <v>4.2238345377261473</v>
      </c>
      <c r="C35" s="421">
        <v>3.366848492348121</v>
      </c>
      <c r="D35" s="421">
        <v>3.9376503325064056</v>
      </c>
      <c r="E35" s="421">
        <v>4.4185388282996669</v>
      </c>
      <c r="F35" s="421">
        <v>2.1933800305829876</v>
      </c>
      <c r="G35" s="421">
        <v>3.9980151794139984</v>
      </c>
      <c r="H35" s="421">
        <v>4.1220870301596158</v>
      </c>
      <c r="I35" s="421">
        <v>0</v>
      </c>
      <c r="J35" s="421">
        <v>0.8</v>
      </c>
      <c r="K35" s="421">
        <v>0</v>
      </c>
      <c r="L35" s="421">
        <v>0</v>
      </c>
      <c r="M35" s="421">
        <v>2.6540896461001164</v>
      </c>
      <c r="N35" s="421">
        <v>5.1081407063572151</v>
      </c>
      <c r="O35" s="421">
        <v>1.0113085861846351</v>
      </c>
      <c r="P35" s="421">
        <v>1.6976527643064985</v>
      </c>
      <c r="Q35" s="385">
        <f t="shared" si="0"/>
        <v>3.4277719467092278</v>
      </c>
      <c r="R35" s="692"/>
      <c r="S35" s="693"/>
      <c r="T35" s="693"/>
      <c r="U35" s="694"/>
    </row>
    <row r="36" spans="1:21" ht="17.100000000000001" customHeight="1">
      <c r="A36" s="191">
        <f t="shared" si="1"/>
        <v>44738</v>
      </c>
      <c r="B36" s="421">
        <v>3.9554126230953646</v>
      </c>
      <c r="C36" s="421">
        <v>3.2240661502591537</v>
      </c>
      <c r="D36" s="421">
        <v>3.7444214358969115</v>
      </c>
      <c r="E36" s="421">
        <v>4.3754417197652007</v>
      </c>
      <c r="F36" s="421">
        <v>2.325397500868545</v>
      </c>
      <c r="G36" s="421">
        <v>4.0258894377617409</v>
      </c>
      <c r="H36" s="421">
        <v>4.1780535014173754</v>
      </c>
      <c r="I36" s="421">
        <v>0</v>
      </c>
      <c r="J36" s="421">
        <v>0.8</v>
      </c>
      <c r="K36" s="421">
        <v>0</v>
      </c>
      <c r="L36" s="421">
        <v>0</v>
      </c>
      <c r="M36" s="421">
        <v>2.574048671469741</v>
      </c>
      <c r="N36" s="421">
        <v>5.5747026504065031</v>
      </c>
      <c r="O36" s="421">
        <v>1.1187695226974166</v>
      </c>
      <c r="P36" s="421">
        <v>1.6302694300518135</v>
      </c>
      <c r="Q36" s="385">
        <f t="shared" si="0"/>
        <v>3.3424275241256161</v>
      </c>
      <c r="R36" s="692"/>
      <c r="S36" s="693"/>
      <c r="T36" s="693"/>
      <c r="U36" s="694"/>
    </row>
    <row r="37" spans="1:21" ht="17.100000000000001" customHeight="1">
      <c r="A37" s="191">
        <f t="shared" si="1"/>
        <v>44739</v>
      </c>
      <c r="B37" s="421">
        <v>4.4821979702355055</v>
      </c>
      <c r="C37" s="421">
        <v>3.3739598362757417</v>
      </c>
      <c r="D37" s="421">
        <v>4.1669130402665786</v>
      </c>
      <c r="E37" s="421">
        <v>4.8157977385562534</v>
      </c>
      <c r="F37" s="421">
        <v>2.1917103498057813</v>
      </c>
      <c r="G37" s="421">
        <v>3.8840313102906454</v>
      </c>
      <c r="H37" s="421">
        <v>4.06605841483894</v>
      </c>
      <c r="I37" s="421">
        <v>0</v>
      </c>
      <c r="J37" s="421">
        <v>1.4571428571428571</v>
      </c>
      <c r="K37" s="421">
        <v>0</v>
      </c>
      <c r="L37" s="421">
        <v>0</v>
      </c>
      <c r="M37" s="421">
        <v>2.7344083854166672</v>
      </c>
      <c r="N37" s="421">
        <v>5.6301170734908137</v>
      </c>
      <c r="O37" s="421">
        <v>1.1652624710587245</v>
      </c>
      <c r="P37" s="421">
        <v>1.6612391930835735</v>
      </c>
      <c r="Q37" s="421">
        <f>+IF(D37=0,0,(SUMPRODUCT(D37:O37,D75:O75)/Q75))</f>
        <v>3.3337406262968279</v>
      </c>
      <c r="R37" s="692"/>
      <c r="S37" s="693"/>
      <c r="T37" s="693"/>
      <c r="U37" s="694"/>
    </row>
    <row r="38" spans="1:21" ht="17.100000000000001" customHeight="1">
      <c r="A38" s="191">
        <f t="shared" si="1"/>
        <v>44740</v>
      </c>
      <c r="B38" s="421">
        <v>3.7141160099977513</v>
      </c>
      <c r="C38" s="421">
        <v>3.7170840595111589</v>
      </c>
      <c r="D38" s="421">
        <v>3.7146886742080727</v>
      </c>
      <c r="E38" s="421">
        <v>4.4028289543153711</v>
      </c>
      <c r="F38" s="421">
        <v>2.7637199950691733</v>
      </c>
      <c r="G38" s="421">
        <v>3.8146673638434718</v>
      </c>
      <c r="H38" s="421">
        <v>3.8577118958093606</v>
      </c>
      <c r="I38" s="421">
        <v>0</v>
      </c>
      <c r="J38" s="421">
        <v>1.0552795031055899</v>
      </c>
      <c r="K38" s="421">
        <v>0</v>
      </c>
      <c r="L38" s="421">
        <v>0</v>
      </c>
      <c r="M38" s="421">
        <v>2.7089570169224713</v>
      </c>
      <c r="N38" s="421">
        <v>5.6501437531914886</v>
      </c>
      <c r="O38" s="421">
        <v>1.2025849352687328</v>
      </c>
      <c r="P38" s="421">
        <v>1.6650925925925926</v>
      </c>
      <c r="Q38" s="421">
        <f>+IF(D38=0,0,(SUMPRODUCT(D38:O38,D76:O76)/Q76))</f>
        <v>3.3865822337226423</v>
      </c>
      <c r="R38" s="692"/>
      <c r="S38" s="693"/>
      <c r="T38" s="693"/>
      <c r="U38" s="694"/>
    </row>
    <row r="39" spans="1:21" ht="17.100000000000001" customHeight="1">
      <c r="A39" s="191">
        <f t="shared" si="1"/>
        <v>44741</v>
      </c>
      <c r="B39" s="421">
        <v>3.7206930877981295</v>
      </c>
      <c r="C39" s="421">
        <v>3.0150000000000001</v>
      </c>
      <c r="D39" s="421">
        <v>3.6001832087747303</v>
      </c>
      <c r="E39" s="421">
        <v>4.4130336569821571</v>
      </c>
      <c r="F39" s="421">
        <v>2.7901950689906609</v>
      </c>
      <c r="G39" s="421">
        <v>4.0484188378412327</v>
      </c>
      <c r="H39" s="421">
        <v>3.9542729737879103</v>
      </c>
      <c r="I39" s="421">
        <v>0</v>
      </c>
      <c r="J39" s="421">
        <v>1.0760000000000001</v>
      </c>
      <c r="K39" s="421">
        <v>0</v>
      </c>
      <c r="L39" s="421">
        <v>0</v>
      </c>
      <c r="M39" s="421">
        <v>2.7137393967993435</v>
      </c>
      <c r="N39" s="421">
        <v>5.428526245989306</v>
      </c>
      <c r="O39" s="421">
        <v>1.2710164959480028</v>
      </c>
      <c r="P39" s="421">
        <v>1.5</v>
      </c>
      <c r="Q39" s="421">
        <f>+IF(D39=0,0,(SUMPRODUCT(D39:O39,D77:O77)/Q77))</f>
        <v>3.3282123520382072</v>
      </c>
      <c r="R39" s="692"/>
      <c r="S39" s="693"/>
      <c r="T39" s="693"/>
      <c r="U39" s="694"/>
    </row>
    <row r="40" spans="1:21" ht="17.100000000000001" customHeight="1">
      <c r="A40" s="191">
        <f t="shared" si="1"/>
        <v>44742</v>
      </c>
      <c r="B40" s="421">
        <v>3.775527907547696</v>
      </c>
      <c r="C40" s="421">
        <v>3.5007196447214808</v>
      </c>
      <c r="D40" s="421">
        <v>3.7119053725986002</v>
      </c>
      <c r="E40" s="421">
        <v>4.5759885031213479</v>
      </c>
      <c r="F40" s="421">
        <v>2.8538768003017605</v>
      </c>
      <c r="G40" s="421">
        <v>4.1978179296878562</v>
      </c>
      <c r="H40" s="421">
        <v>3.6252784144311141</v>
      </c>
      <c r="I40" s="421">
        <v>0</v>
      </c>
      <c r="J40" s="421">
        <v>1.0074380165289256</v>
      </c>
      <c r="K40" s="421">
        <v>0</v>
      </c>
      <c r="L40" s="421">
        <v>0</v>
      </c>
      <c r="M40" s="421">
        <v>3.0871853316175017</v>
      </c>
      <c r="N40" s="421">
        <v>5.4291827911857293</v>
      </c>
      <c r="O40" s="421">
        <v>1.2671196720390858</v>
      </c>
      <c r="P40" s="421">
        <v>1.5</v>
      </c>
      <c r="Q40" s="421">
        <f>+IF(D40=0,0,(SUMPRODUCT(D40:O40,D78:O78)/Q78))</f>
        <v>3.4910424939787768</v>
      </c>
      <c r="R40" s="692"/>
      <c r="S40" s="693"/>
      <c r="T40" s="693"/>
      <c r="U40" s="694"/>
    </row>
    <row r="41" spans="1:21" ht="17.100000000000001" customHeight="1">
      <c r="A41" s="191">
        <v>31</v>
      </c>
      <c r="B41" s="385"/>
      <c r="C41" s="385"/>
      <c r="D41" s="385"/>
      <c r="E41" s="385"/>
      <c r="F41" s="385"/>
      <c r="G41" s="385"/>
      <c r="H41" s="385"/>
      <c r="I41" s="385"/>
      <c r="J41" s="385"/>
      <c r="K41" s="385"/>
      <c r="L41" s="385"/>
      <c r="M41" s="385"/>
      <c r="N41" s="385"/>
      <c r="O41" s="385"/>
      <c r="P41" s="385"/>
      <c r="Q41" s="385">
        <f t="shared" si="0"/>
        <v>0</v>
      </c>
      <c r="R41" s="692"/>
      <c r="S41" s="693"/>
      <c r="T41" s="693"/>
      <c r="U41" s="694"/>
    </row>
    <row r="42" spans="1:21" ht="17.100000000000001" customHeight="1">
      <c r="A42" s="181" t="s">
        <v>9</v>
      </c>
      <c r="B42" s="384">
        <f t="shared" ref="B42:H42" si="2">SUMPRODUCT(B11:B41,B49:B79)/SUM(B49:B79)</f>
        <v>3.7158308997902045</v>
      </c>
      <c r="C42" s="384">
        <f t="shared" si="2"/>
        <v>3.0388374641977358</v>
      </c>
      <c r="D42" s="384">
        <f t="shared" si="2"/>
        <v>3.5538084748571284</v>
      </c>
      <c r="E42" s="384">
        <f t="shared" si="2"/>
        <v>3.883091053531659</v>
      </c>
      <c r="F42" s="384">
        <f t="shared" si="2"/>
        <v>2.2071409534514705</v>
      </c>
      <c r="G42" s="384">
        <f t="shared" si="2"/>
        <v>4.1248173956823173</v>
      </c>
      <c r="H42" s="384">
        <f t="shared" si="2"/>
        <v>3.6213970591727001</v>
      </c>
      <c r="I42" s="384">
        <f>IFERROR(SUMPRODUCT(I11:I41,I49:I79)/SUM(I49:I79),0)</f>
        <v>0</v>
      </c>
      <c r="J42" s="384">
        <f>IFERROR(SUMPRODUCT(J11:J41,J49:J79)/SUM(J49:J79),0)</f>
        <v>0.96656864962678124</v>
      </c>
      <c r="K42" s="384">
        <f>IFERROR(SUMPRODUCT(K11:K41,K49:K79)/SUM(K49:K79),0)</f>
        <v>0</v>
      </c>
      <c r="L42" s="384">
        <f>IFERROR(SUMPRODUCT(L11:L41,L49:L79)/SUM(L49:L79),0)</f>
        <v>0</v>
      </c>
      <c r="M42" s="384">
        <f>SUMPRODUCT(M11:M41,M49:M79)/SUM(M49:M79)</f>
        <v>2.865944540700446</v>
      </c>
      <c r="N42" s="384">
        <f>SUMPRODUCT(N11:N41,N49:N79)/SUM(N49:N79)</f>
        <v>5.4934248728725406</v>
      </c>
      <c r="O42" s="384">
        <f>SUMPRODUCT(O11:O41,O49:O79)/SUM(O49:O79)</f>
        <v>1.3887796703034043</v>
      </c>
      <c r="P42" s="384">
        <f>SUMPRODUCT(P11:P41,P49:P79)/SUM(P49:P79)</f>
        <v>1.5716132542840899</v>
      </c>
      <c r="Q42" s="384">
        <f>SUMPRODUCT(Q11:Q41,Q49:Q79)/SUM(Q49:Q79)</f>
        <v>3.322721068286199</v>
      </c>
      <c r="R42" s="829"/>
      <c r="S42" s="830"/>
      <c r="T42" s="830"/>
      <c r="U42" s="831"/>
    </row>
    <row r="43" spans="1:21" ht="15" customHeight="1">
      <c r="A43" s="181" t="s">
        <v>42</v>
      </c>
      <c r="B43" s="386">
        <f t="shared" ref="B43:Q43" si="3">+B42-B10</f>
        <v>0.21183089979020453</v>
      </c>
      <c r="C43" s="386">
        <f>+C42-C10</f>
        <v>-0.46516253580226419</v>
      </c>
      <c r="D43" s="386">
        <f>+D42-D10</f>
        <v>4.980847485712836E-2</v>
      </c>
      <c r="E43" s="386">
        <f>+E42-E10</f>
        <v>0.77009105353165896</v>
      </c>
      <c r="F43" s="386">
        <f>+F42-F10</f>
        <v>-0.49285904654852963</v>
      </c>
      <c r="G43" s="386">
        <f>+G42-G10</f>
        <v>-1.0451826043176826</v>
      </c>
      <c r="H43" s="386">
        <f t="shared" si="3"/>
        <v>-0.43560294082730033</v>
      </c>
      <c r="I43" s="386">
        <f t="shared" si="3"/>
        <v>-3.9580000000000002</v>
      </c>
      <c r="J43" s="386">
        <f t="shared" si="3"/>
        <v>-1.7334313503732188</v>
      </c>
      <c r="K43" s="386">
        <f t="shared" si="3"/>
        <v>-2.6989999999999998</v>
      </c>
      <c r="L43" s="386">
        <f>+L42-L10</f>
        <v>-5.1680000000000001</v>
      </c>
      <c r="M43" s="386">
        <f t="shared" si="3"/>
        <v>-0.89905545929955411</v>
      </c>
      <c r="N43" s="386">
        <f t="shared" si="3"/>
        <v>1.9034248728725407</v>
      </c>
      <c r="O43" s="386">
        <f t="shared" si="3"/>
        <v>-0.50622032969659569</v>
      </c>
      <c r="P43" s="386">
        <f t="shared" si="3"/>
        <v>-0.92838674571591007</v>
      </c>
      <c r="Q43" s="386">
        <f t="shared" si="3"/>
        <v>-0.33058445342226062</v>
      </c>
      <c r="R43" s="832"/>
      <c r="S43" s="833"/>
      <c r="T43" s="833"/>
      <c r="U43" s="834"/>
    </row>
    <row r="44" spans="1:21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21" ht="15" customHeight="1">
      <c r="A45" s="190" t="s">
        <v>91</v>
      </c>
      <c r="T45" s="342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1"/>
      <c r="H46" s="393" t="s">
        <v>25</v>
      </c>
      <c r="I46" s="589" t="s">
        <v>104</v>
      </c>
      <c r="J46" s="591"/>
      <c r="K46" s="589" t="s">
        <v>27</v>
      </c>
      <c r="L46" s="590"/>
      <c r="M46" s="590"/>
      <c r="N46" s="591"/>
      <c r="O46" s="393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23</v>
      </c>
      <c r="I47" s="393" t="s">
        <v>103</v>
      </c>
      <c r="J47" s="393" t="s">
        <v>80</v>
      </c>
      <c r="K47" s="393" t="s">
        <v>80</v>
      </c>
      <c r="L47" s="393" t="s">
        <v>81</v>
      </c>
      <c r="M47" s="393" t="s">
        <v>122</v>
      </c>
      <c r="N47" s="393" t="s">
        <v>103</v>
      </c>
      <c r="O47" s="393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60</v>
      </c>
      <c r="B48" s="673">
        <v>2500</v>
      </c>
      <c r="C48" s="674"/>
      <c r="D48" s="416">
        <v>2500</v>
      </c>
      <c r="E48" s="416">
        <v>1010</v>
      </c>
      <c r="F48" s="416">
        <v>812</v>
      </c>
      <c r="G48" s="416">
        <v>1220</v>
      </c>
      <c r="H48" s="416">
        <v>2749</v>
      </c>
      <c r="I48" s="416"/>
      <c r="J48" s="416">
        <v>35</v>
      </c>
      <c r="K48" s="416"/>
      <c r="L48" s="416"/>
      <c r="M48" s="416">
        <v>5203</v>
      </c>
      <c r="N48" s="416">
        <v>989</v>
      </c>
      <c r="O48" s="416">
        <v>847</v>
      </c>
      <c r="P48" s="416">
        <v>228</v>
      </c>
      <c r="Q48" s="416">
        <f>SUM(D48:P48)</f>
        <v>15593</v>
      </c>
      <c r="R48" s="837"/>
      <c r="S48" s="837"/>
      <c r="T48" s="837"/>
      <c r="U48" s="837"/>
    </row>
    <row r="49" spans="1:21" ht="15" customHeight="1">
      <c r="A49" s="191">
        <f t="shared" ref="A49:A78" si="4">+A11</f>
        <v>44713</v>
      </c>
      <c r="B49" s="415">
        <v>54.075099999999999</v>
      </c>
      <c r="C49" s="415">
        <v>21.39799</v>
      </c>
      <c r="D49" s="415">
        <v>75.473089999999999</v>
      </c>
      <c r="E49" s="415">
        <v>26.884080000000001</v>
      </c>
      <c r="F49" s="415">
        <v>34.970559999999999</v>
      </c>
      <c r="G49" s="415">
        <v>53.18365</v>
      </c>
      <c r="H49" s="415">
        <v>108.92795999999997</v>
      </c>
      <c r="I49" s="415">
        <v>0</v>
      </c>
      <c r="J49" s="415">
        <v>1.2</v>
      </c>
      <c r="K49" s="415">
        <v>0</v>
      </c>
      <c r="L49" s="415">
        <v>0</v>
      </c>
      <c r="M49" s="415">
        <v>160.6</v>
      </c>
      <c r="N49" s="415">
        <v>39.840000000000003</v>
      </c>
      <c r="O49" s="415">
        <v>25.506</v>
      </c>
      <c r="P49" s="415">
        <v>8.0960000000000001</v>
      </c>
      <c r="Q49" s="415">
        <f t="shared" ref="Q49:Q79" si="5">SUM(D49:O49)</f>
        <v>526.58533999999997</v>
      </c>
      <c r="R49" s="824"/>
      <c r="S49" s="824"/>
      <c r="T49" s="824"/>
      <c r="U49" s="824"/>
    </row>
    <row r="50" spans="1:21" ht="15" customHeight="1">
      <c r="A50" s="191">
        <f t="shared" si="4"/>
        <v>44714</v>
      </c>
      <c r="B50" s="415">
        <v>53.819920000000003</v>
      </c>
      <c r="C50" s="415">
        <v>11.96086</v>
      </c>
      <c r="D50" s="415">
        <v>65.780779999999993</v>
      </c>
      <c r="E50" s="415">
        <v>26.598959999999998</v>
      </c>
      <c r="F50" s="415">
        <v>28.924349999999997</v>
      </c>
      <c r="G50" s="415">
        <v>39.836970000000001</v>
      </c>
      <c r="H50" s="415">
        <v>99.800479999999979</v>
      </c>
      <c r="I50" s="415">
        <v>0</v>
      </c>
      <c r="J50" s="415">
        <v>1.4</v>
      </c>
      <c r="K50" s="415">
        <v>0</v>
      </c>
      <c r="L50" s="415">
        <v>0</v>
      </c>
      <c r="M50" s="415">
        <v>159.19999999999999</v>
      </c>
      <c r="N50" s="415">
        <v>35.840000000000003</v>
      </c>
      <c r="O50" s="415">
        <v>33.591000000000001</v>
      </c>
      <c r="P50" s="415">
        <v>8.0630000000000006</v>
      </c>
      <c r="Q50" s="415">
        <f t="shared" si="5"/>
        <v>490.97253999999998</v>
      </c>
      <c r="R50" s="824"/>
      <c r="S50" s="824"/>
      <c r="T50" s="824"/>
      <c r="U50" s="824"/>
    </row>
    <row r="51" spans="1:21" ht="15" customHeight="1">
      <c r="A51" s="191">
        <f t="shared" si="4"/>
        <v>44715</v>
      </c>
      <c r="B51" s="415">
        <v>68.972759999999994</v>
      </c>
      <c r="C51" s="415">
        <v>17.276679999999999</v>
      </c>
      <c r="D51" s="415">
        <v>86.249440000000007</v>
      </c>
      <c r="E51" s="415">
        <v>38.661169999999998</v>
      </c>
      <c r="F51" s="415">
        <v>20.87425</v>
      </c>
      <c r="G51" s="415">
        <v>52.308800000000005</v>
      </c>
      <c r="H51" s="415">
        <v>76.468210000000013</v>
      </c>
      <c r="I51" s="415">
        <v>0</v>
      </c>
      <c r="J51" s="415">
        <v>1</v>
      </c>
      <c r="K51" s="415">
        <v>0</v>
      </c>
      <c r="L51" s="415">
        <v>0</v>
      </c>
      <c r="M51" s="415">
        <v>171.12</v>
      </c>
      <c r="N51" s="415">
        <v>28.92</v>
      </c>
      <c r="O51" s="415">
        <v>18.047999999999998</v>
      </c>
      <c r="P51" s="415">
        <v>10.318</v>
      </c>
      <c r="Q51" s="415">
        <f t="shared" si="5"/>
        <v>493.64987000000002</v>
      </c>
      <c r="R51" s="824"/>
      <c r="S51" s="824"/>
      <c r="T51" s="824"/>
      <c r="U51" s="824"/>
    </row>
    <row r="52" spans="1:21" ht="15" customHeight="1">
      <c r="A52" s="191">
        <f t="shared" si="4"/>
        <v>44716</v>
      </c>
      <c r="B52" s="415">
        <v>38.814089999999993</v>
      </c>
      <c r="C52" s="415">
        <v>11.599</v>
      </c>
      <c r="D52" s="415">
        <v>50.413089999999997</v>
      </c>
      <c r="E52" s="415">
        <v>16.83643</v>
      </c>
      <c r="F52" s="415">
        <v>12.866560000000002</v>
      </c>
      <c r="G52" s="415">
        <v>29.087820000000001</v>
      </c>
      <c r="H52" s="415">
        <v>60.220370000000003</v>
      </c>
      <c r="I52" s="415">
        <v>0</v>
      </c>
      <c r="J52" s="415">
        <v>0.26</v>
      </c>
      <c r="K52" s="415">
        <v>0</v>
      </c>
      <c r="L52" s="415">
        <v>0</v>
      </c>
      <c r="M52" s="415">
        <v>84</v>
      </c>
      <c r="N52" s="415">
        <v>10.76</v>
      </c>
      <c r="O52" s="415">
        <v>16.404</v>
      </c>
      <c r="P52" s="415">
        <v>2.8490000000000002</v>
      </c>
      <c r="Q52" s="415">
        <f t="shared" si="5"/>
        <v>280.84827000000001</v>
      </c>
      <c r="R52" s="824"/>
      <c r="S52" s="824"/>
      <c r="T52" s="824"/>
      <c r="U52" s="824"/>
    </row>
    <row r="53" spans="1:21" ht="15" customHeight="1">
      <c r="A53" s="191">
        <f t="shared" si="4"/>
        <v>44717</v>
      </c>
      <c r="B53" s="415">
        <v>60.310850000000002</v>
      </c>
      <c r="C53" s="415">
        <v>17.853450000000002</v>
      </c>
      <c r="D53" s="415">
        <v>78.164299999999997</v>
      </c>
      <c r="E53" s="415">
        <v>36.649639999999998</v>
      </c>
      <c r="F53" s="415">
        <v>22.071080000000002</v>
      </c>
      <c r="G53" s="415">
        <v>58.476410000000001</v>
      </c>
      <c r="H53" s="415">
        <v>127.47583999999999</v>
      </c>
      <c r="I53" s="415">
        <v>0</v>
      </c>
      <c r="J53" s="415">
        <v>0.78</v>
      </c>
      <c r="K53" s="415">
        <v>0</v>
      </c>
      <c r="L53" s="415">
        <v>0</v>
      </c>
      <c r="M53" s="415">
        <v>197.24</v>
      </c>
      <c r="N53" s="415">
        <v>42.08</v>
      </c>
      <c r="O53" s="415">
        <v>32.832000000000001</v>
      </c>
      <c r="P53" s="415">
        <v>10.076000000000001</v>
      </c>
      <c r="Q53" s="415">
        <f t="shared" si="5"/>
        <v>595.76927000000001</v>
      </c>
      <c r="R53" s="824"/>
      <c r="S53" s="824"/>
      <c r="T53" s="824"/>
      <c r="U53" s="824"/>
    </row>
    <row r="54" spans="1:21" ht="15" customHeight="1">
      <c r="A54" s="191">
        <f t="shared" si="4"/>
        <v>44718</v>
      </c>
      <c r="B54" s="424">
        <v>43.678310000000003</v>
      </c>
      <c r="C54" s="424">
        <v>13.572629999999998</v>
      </c>
      <c r="D54" s="424">
        <v>57.25094</v>
      </c>
      <c r="E54" s="424">
        <v>39.124699999999997</v>
      </c>
      <c r="F54" s="424">
        <v>12.889040000000001</v>
      </c>
      <c r="G54" s="424">
        <v>34.704159999999995</v>
      </c>
      <c r="H54" s="424">
        <v>83.048790000000011</v>
      </c>
      <c r="I54" s="424">
        <v>0</v>
      </c>
      <c r="J54" s="424">
        <v>0.6</v>
      </c>
      <c r="K54" s="424">
        <v>0</v>
      </c>
      <c r="L54" s="424">
        <v>0</v>
      </c>
      <c r="M54" s="424">
        <v>103.72</v>
      </c>
      <c r="N54" s="424">
        <v>19.559999999999999</v>
      </c>
      <c r="O54" s="424">
        <v>20.988</v>
      </c>
      <c r="P54" s="424">
        <v>6.16</v>
      </c>
      <c r="Q54" s="415">
        <f t="shared" si="5"/>
        <v>371.88562999999999</v>
      </c>
      <c r="R54" s="824"/>
      <c r="S54" s="824"/>
      <c r="T54" s="824"/>
      <c r="U54" s="824"/>
    </row>
    <row r="55" spans="1:21" ht="15" customHeight="1">
      <c r="A55" s="191">
        <f t="shared" si="4"/>
        <v>44719</v>
      </c>
      <c r="B55" s="424">
        <v>59.874289999999995</v>
      </c>
      <c r="C55" s="424">
        <v>4.5986700000000003</v>
      </c>
      <c r="D55" s="424">
        <v>64.472959999999986</v>
      </c>
      <c r="E55" s="424">
        <v>44.892619999999994</v>
      </c>
      <c r="F55" s="424">
        <v>28.953800000000005</v>
      </c>
      <c r="G55" s="424">
        <v>52.368549999999999</v>
      </c>
      <c r="H55" s="424">
        <v>125.14162</v>
      </c>
      <c r="I55" s="424">
        <v>0</v>
      </c>
      <c r="J55" s="424">
        <v>0.94</v>
      </c>
      <c r="K55" s="424">
        <v>0</v>
      </c>
      <c r="L55" s="424">
        <v>0</v>
      </c>
      <c r="M55" s="424">
        <v>195.88</v>
      </c>
      <c r="N55" s="424">
        <v>36.159999999999997</v>
      </c>
      <c r="O55" s="424">
        <v>37.027500000000003</v>
      </c>
      <c r="P55" s="424">
        <v>10.725</v>
      </c>
      <c r="Q55" s="415">
        <f t="shared" si="5"/>
        <v>585.83704999999998</v>
      </c>
      <c r="R55" s="824"/>
      <c r="S55" s="824"/>
      <c r="T55" s="824"/>
      <c r="U55" s="824"/>
    </row>
    <row r="56" spans="1:21" ht="15" customHeight="1">
      <c r="A56" s="191">
        <f t="shared" si="4"/>
        <v>44720</v>
      </c>
      <c r="B56" s="424">
        <v>35.008120000000005</v>
      </c>
      <c r="C56" s="424">
        <v>14.747780000000001</v>
      </c>
      <c r="D56" s="424">
        <v>49.755900000000004</v>
      </c>
      <c r="E56" s="424">
        <v>48.283019999999993</v>
      </c>
      <c r="F56" s="424">
        <v>23.464909999999996</v>
      </c>
      <c r="G56" s="424">
        <v>38.786619999999999</v>
      </c>
      <c r="H56" s="424">
        <v>98.449679999999987</v>
      </c>
      <c r="I56" s="424">
        <v>0</v>
      </c>
      <c r="J56" s="424">
        <v>1.1000000000000001</v>
      </c>
      <c r="K56" s="424">
        <v>0</v>
      </c>
      <c r="L56" s="424">
        <v>0</v>
      </c>
      <c r="M56" s="424">
        <v>186.88</v>
      </c>
      <c r="N56" s="424">
        <v>29.36</v>
      </c>
      <c r="O56" s="424">
        <v>27.501000000000001</v>
      </c>
      <c r="P56" s="424">
        <v>13.651</v>
      </c>
      <c r="Q56" s="415">
        <f t="shared" si="5"/>
        <v>503.58112999999997</v>
      </c>
      <c r="R56" s="824"/>
      <c r="S56" s="824"/>
      <c r="T56" s="824"/>
      <c r="U56" s="824"/>
    </row>
    <row r="57" spans="1:21" ht="15" customHeight="1">
      <c r="A57" s="191">
        <f t="shared" si="4"/>
        <v>44721</v>
      </c>
      <c r="B57" s="424">
        <v>49.509319999999995</v>
      </c>
      <c r="C57" s="424">
        <v>15.537520000000001</v>
      </c>
      <c r="D57" s="424">
        <v>65.046840000000003</v>
      </c>
      <c r="E57" s="424">
        <v>38.046639999999996</v>
      </c>
      <c r="F57" s="424">
        <v>30.172089999999997</v>
      </c>
      <c r="G57" s="424">
        <v>52.451709999999999</v>
      </c>
      <c r="H57" s="424">
        <v>98.055049999999994</v>
      </c>
      <c r="I57" s="424">
        <v>0</v>
      </c>
      <c r="J57" s="424">
        <v>1.52</v>
      </c>
      <c r="K57" s="424">
        <v>0</v>
      </c>
      <c r="L57" s="424">
        <v>0</v>
      </c>
      <c r="M57" s="424">
        <v>177.4</v>
      </c>
      <c r="N57" s="424">
        <v>41.88</v>
      </c>
      <c r="O57" s="424">
        <v>35.115000000000002</v>
      </c>
      <c r="P57" s="424">
        <v>11.923999999999999</v>
      </c>
      <c r="Q57" s="415">
        <f t="shared" si="5"/>
        <v>539.68732999999997</v>
      </c>
      <c r="R57" s="824"/>
      <c r="S57" s="824"/>
      <c r="T57" s="824"/>
      <c r="U57" s="824"/>
    </row>
    <row r="58" spans="1:21" ht="15" customHeight="1">
      <c r="A58" s="191">
        <f t="shared" si="4"/>
        <v>44722</v>
      </c>
      <c r="B58" s="424">
        <v>59.856559999999995</v>
      </c>
      <c r="C58" s="424">
        <v>16.760369999999998</v>
      </c>
      <c r="D58" s="424">
        <v>76.616929999999996</v>
      </c>
      <c r="E58" s="424">
        <v>42.370710000000003</v>
      </c>
      <c r="F58" s="424">
        <v>25.632390000000001</v>
      </c>
      <c r="G58" s="424">
        <v>36.790509999999998</v>
      </c>
      <c r="H58" s="424">
        <v>106.35622000000001</v>
      </c>
      <c r="I58" s="424">
        <v>0</v>
      </c>
      <c r="J58" s="424">
        <v>1.74</v>
      </c>
      <c r="K58" s="424">
        <v>0</v>
      </c>
      <c r="L58" s="424">
        <v>0</v>
      </c>
      <c r="M58" s="424">
        <v>167.44</v>
      </c>
      <c r="N58" s="424">
        <v>36</v>
      </c>
      <c r="O58" s="424">
        <v>16.372499999999999</v>
      </c>
      <c r="P58" s="424">
        <v>12.54</v>
      </c>
      <c r="Q58" s="415">
        <f t="shared" si="5"/>
        <v>509.31925999999999</v>
      </c>
      <c r="R58" s="824"/>
      <c r="S58" s="824"/>
      <c r="T58" s="824"/>
      <c r="U58" s="824"/>
    </row>
    <row r="59" spans="1:21" ht="15" customHeight="1">
      <c r="A59" s="191">
        <f t="shared" si="4"/>
        <v>44723</v>
      </c>
      <c r="B59" s="424">
        <v>69.538719999999998</v>
      </c>
      <c r="C59" s="424">
        <v>18.42887</v>
      </c>
      <c r="D59" s="424">
        <v>87.967590000000001</v>
      </c>
      <c r="E59" s="424">
        <v>29.674570000000003</v>
      </c>
      <c r="F59" s="424">
        <v>39.10971</v>
      </c>
      <c r="G59" s="424">
        <v>53.841830000000002</v>
      </c>
      <c r="H59" s="424">
        <v>135.03291999999999</v>
      </c>
      <c r="I59" s="424">
        <v>0</v>
      </c>
      <c r="J59" s="424">
        <v>2.21</v>
      </c>
      <c r="K59" s="424">
        <v>0</v>
      </c>
      <c r="L59" s="424">
        <v>0</v>
      </c>
      <c r="M59" s="424">
        <v>187.24</v>
      </c>
      <c r="N59" s="424">
        <v>44.28</v>
      </c>
      <c r="O59" s="424">
        <v>35.442</v>
      </c>
      <c r="P59" s="424">
        <v>11.429</v>
      </c>
      <c r="Q59" s="415">
        <f t="shared" si="5"/>
        <v>614.79862000000003</v>
      </c>
      <c r="R59" s="824"/>
      <c r="S59" s="824"/>
      <c r="T59" s="824"/>
      <c r="U59" s="824"/>
    </row>
    <row r="60" spans="1:21" ht="15" customHeight="1">
      <c r="A60" s="191">
        <f t="shared" si="4"/>
        <v>44724</v>
      </c>
      <c r="B60" s="424">
        <v>51.499250000000004</v>
      </c>
      <c r="C60" s="424">
        <v>16.77966</v>
      </c>
      <c r="D60" s="424">
        <v>68.27891000000001</v>
      </c>
      <c r="E60" s="424">
        <v>29.285590000000003</v>
      </c>
      <c r="F60" s="424">
        <v>20.798659999999998</v>
      </c>
      <c r="G60" s="424">
        <v>37.64781</v>
      </c>
      <c r="H60" s="424">
        <v>82.789519999999996</v>
      </c>
      <c r="I60" s="424">
        <v>0</v>
      </c>
      <c r="J60" s="424">
        <v>1.05</v>
      </c>
      <c r="K60" s="424">
        <v>0</v>
      </c>
      <c r="L60" s="424">
        <v>0</v>
      </c>
      <c r="M60" s="424">
        <v>134.52000000000001</v>
      </c>
      <c r="N60" s="424">
        <v>27.72</v>
      </c>
      <c r="O60" s="424">
        <v>23.507999999999999</v>
      </c>
      <c r="P60" s="424">
        <v>8.36</v>
      </c>
      <c r="Q60" s="415">
        <f t="shared" si="5"/>
        <v>425.59849000000003</v>
      </c>
      <c r="R60" s="824"/>
      <c r="S60" s="824"/>
      <c r="T60" s="824"/>
      <c r="U60" s="824"/>
    </row>
    <row r="61" spans="1:21" ht="15" customHeight="1">
      <c r="A61" s="191">
        <f t="shared" si="4"/>
        <v>44725</v>
      </c>
      <c r="B61" s="425">
        <v>41.795749999999998</v>
      </c>
      <c r="C61" s="425">
        <v>13.99736</v>
      </c>
      <c r="D61" s="425">
        <v>55.793109999999999</v>
      </c>
      <c r="E61" s="425">
        <v>22.905080000000002</v>
      </c>
      <c r="F61" s="425">
        <v>26.29738</v>
      </c>
      <c r="G61" s="425">
        <v>32.029620000000001</v>
      </c>
      <c r="H61" s="425">
        <v>92.965600000000009</v>
      </c>
      <c r="I61" s="425">
        <v>0</v>
      </c>
      <c r="J61" s="425">
        <v>2.2799999999999998</v>
      </c>
      <c r="K61" s="425">
        <v>0</v>
      </c>
      <c r="L61" s="425">
        <v>0</v>
      </c>
      <c r="M61" s="425">
        <v>157.08000000000001</v>
      </c>
      <c r="N61" s="425">
        <v>26</v>
      </c>
      <c r="O61" s="425">
        <v>24.295500000000001</v>
      </c>
      <c r="P61" s="425">
        <v>7.6340000000000003</v>
      </c>
      <c r="Q61" s="415">
        <f t="shared" si="5"/>
        <v>439.64629000000002</v>
      </c>
      <c r="R61" s="824"/>
      <c r="S61" s="824"/>
      <c r="T61" s="824"/>
      <c r="U61" s="824"/>
    </row>
    <row r="62" spans="1:21" ht="15" customHeight="1">
      <c r="A62" s="191">
        <f t="shared" si="4"/>
        <v>44726</v>
      </c>
      <c r="B62" s="425">
        <v>52.610100000000003</v>
      </c>
      <c r="C62" s="425">
        <v>18.543759999999999</v>
      </c>
      <c r="D62" s="425">
        <v>71.153859999999995</v>
      </c>
      <c r="E62" s="425">
        <v>35.990459999999999</v>
      </c>
      <c r="F62" s="425">
        <v>34.104589999999995</v>
      </c>
      <c r="G62" s="425">
        <v>36.856629999999996</v>
      </c>
      <c r="H62" s="425">
        <v>107.44627</v>
      </c>
      <c r="I62" s="425">
        <v>0</v>
      </c>
      <c r="J62" s="425">
        <v>2.29</v>
      </c>
      <c r="K62" s="425">
        <v>0</v>
      </c>
      <c r="L62" s="425">
        <v>0</v>
      </c>
      <c r="M62" s="425">
        <v>183</v>
      </c>
      <c r="N62" s="425">
        <v>29.8</v>
      </c>
      <c r="O62" s="425">
        <v>33.262500000000003</v>
      </c>
      <c r="P62" s="425">
        <v>6.6879999999999997</v>
      </c>
      <c r="Q62" s="415">
        <f t="shared" si="5"/>
        <v>533.90431000000001</v>
      </c>
      <c r="R62" s="824"/>
      <c r="S62" s="824"/>
      <c r="T62" s="824"/>
      <c r="U62" s="824"/>
    </row>
    <row r="63" spans="1:21" ht="15" customHeight="1">
      <c r="A63" s="191">
        <f t="shared" si="4"/>
        <v>44727</v>
      </c>
      <c r="B63" s="425">
        <v>51.04372</v>
      </c>
      <c r="C63" s="425">
        <v>17.211790000000001</v>
      </c>
      <c r="D63" s="425">
        <v>68.255510000000015</v>
      </c>
      <c r="E63" s="425">
        <v>28.412290000000002</v>
      </c>
      <c r="F63" s="425">
        <v>35.760809999999999</v>
      </c>
      <c r="G63" s="425">
        <v>45.47963</v>
      </c>
      <c r="H63" s="425">
        <v>122.56842000000002</v>
      </c>
      <c r="I63" s="425">
        <v>0</v>
      </c>
      <c r="J63" s="425">
        <v>1.53</v>
      </c>
      <c r="K63" s="425">
        <v>0</v>
      </c>
      <c r="L63" s="425">
        <v>0</v>
      </c>
      <c r="M63" s="425">
        <v>169</v>
      </c>
      <c r="N63" s="425">
        <v>36.4</v>
      </c>
      <c r="O63" s="425">
        <v>34.213500000000003</v>
      </c>
      <c r="P63" s="425">
        <v>7.3920000000000003</v>
      </c>
      <c r="Q63" s="415">
        <f t="shared" si="5"/>
        <v>541.62015999999994</v>
      </c>
      <c r="R63" s="824"/>
      <c r="S63" s="824"/>
      <c r="T63" s="824"/>
      <c r="U63" s="824"/>
    </row>
    <row r="64" spans="1:21" ht="15" customHeight="1">
      <c r="A64" s="191">
        <f t="shared" si="4"/>
        <v>44728</v>
      </c>
      <c r="B64" s="425">
        <v>3.8207200000000001</v>
      </c>
      <c r="C64" s="425">
        <v>2.8519200000000002</v>
      </c>
      <c r="D64" s="425">
        <v>6.6726400000000003</v>
      </c>
      <c r="E64" s="425">
        <v>1.1949299999999998</v>
      </c>
      <c r="F64" s="425">
        <v>4.24186</v>
      </c>
      <c r="G64" s="425">
        <v>5.2382100000000005</v>
      </c>
      <c r="H64" s="425">
        <v>65.893290000000007</v>
      </c>
      <c r="I64" s="425">
        <v>0</v>
      </c>
      <c r="J64" s="425">
        <v>0.98</v>
      </c>
      <c r="K64" s="425">
        <v>0</v>
      </c>
      <c r="L64" s="425">
        <v>0</v>
      </c>
      <c r="M64" s="425">
        <v>134.08000000000001</v>
      </c>
      <c r="N64" s="425">
        <v>24.96</v>
      </c>
      <c r="O64" s="425">
        <v>19.14</v>
      </c>
      <c r="P64" s="425">
        <v>5.5439999999999996</v>
      </c>
      <c r="Q64" s="415">
        <f t="shared" si="5"/>
        <v>262.40093000000002</v>
      </c>
      <c r="R64" s="824"/>
      <c r="S64" s="824"/>
      <c r="T64" s="824"/>
      <c r="U64" s="824"/>
    </row>
    <row r="65" spans="1:21" ht="15" customHeight="1">
      <c r="A65" s="191">
        <f t="shared" si="4"/>
        <v>44729</v>
      </c>
      <c r="B65" s="425">
        <v>19.682370000000002</v>
      </c>
      <c r="C65" s="425">
        <v>7.8268000000000004</v>
      </c>
      <c r="D65" s="425">
        <v>27.509170000000001</v>
      </c>
      <c r="E65" s="425">
        <v>11.336290000000002</v>
      </c>
      <c r="F65" s="425">
        <v>11.28459</v>
      </c>
      <c r="G65" s="425">
        <v>18.503799999999998</v>
      </c>
      <c r="H65" s="425">
        <v>44.719499999999996</v>
      </c>
      <c r="I65" s="425">
        <v>0</v>
      </c>
      <c r="J65" s="425">
        <v>0.66</v>
      </c>
      <c r="K65" s="425">
        <v>0</v>
      </c>
      <c r="L65" s="425">
        <v>0</v>
      </c>
      <c r="M65" s="425">
        <v>69.84</v>
      </c>
      <c r="N65" s="425">
        <v>10.119999999999999</v>
      </c>
      <c r="O65" s="425">
        <v>16.100999999999999</v>
      </c>
      <c r="P65" s="425">
        <v>4.3449999999999998</v>
      </c>
      <c r="Q65" s="415">
        <f t="shared" si="5"/>
        <v>210.07434999999998</v>
      </c>
      <c r="R65" s="824"/>
      <c r="S65" s="824"/>
      <c r="T65" s="824"/>
      <c r="U65" s="824"/>
    </row>
    <row r="66" spans="1:21" ht="15" customHeight="1">
      <c r="A66" s="191">
        <f t="shared" si="4"/>
        <v>44730</v>
      </c>
      <c r="B66" s="425">
        <v>45.622219999999999</v>
      </c>
      <c r="C66" s="425">
        <v>12.812620000000001</v>
      </c>
      <c r="D66" s="425">
        <v>58.434840000000001</v>
      </c>
      <c r="E66" s="425">
        <v>16.958549999999999</v>
      </c>
      <c r="F66" s="425">
        <v>26.06597</v>
      </c>
      <c r="G66" s="425">
        <v>40.740090000000002</v>
      </c>
      <c r="H66" s="425">
        <v>98.487459999999999</v>
      </c>
      <c r="I66" s="425">
        <v>0</v>
      </c>
      <c r="J66" s="425">
        <v>1.25</v>
      </c>
      <c r="K66" s="425">
        <v>0</v>
      </c>
      <c r="L66" s="425">
        <v>0</v>
      </c>
      <c r="M66" s="425">
        <v>148.44</v>
      </c>
      <c r="N66" s="425">
        <v>26.84</v>
      </c>
      <c r="O66" s="425">
        <v>25.285499999999999</v>
      </c>
      <c r="P66" s="425">
        <v>8.7230000000000008</v>
      </c>
      <c r="Q66" s="415">
        <f t="shared" si="5"/>
        <v>442.50241</v>
      </c>
      <c r="R66" s="824"/>
      <c r="S66" s="824"/>
      <c r="T66" s="824"/>
      <c r="U66" s="824"/>
    </row>
    <row r="67" spans="1:21" ht="15" customHeight="1">
      <c r="A67" s="191">
        <f t="shared" si="4"/>
        <v>44731</v>
      </c>
      <c r="B67" s="425">
        <v>63.181939999999997</v>
      </c>
      <c r="C67" s="425">
        <v>4.2321200000000001</v>
      </c>
      <c r="D67" s="425">
        <v>67.414059999999992</v>
      </c>
      <c r="E67" s="425">
        <v>42.642440000000001</v>
      </c>
      <c r="F67" s="425">
        <v>37.002789999999997</v>
      </c>
      <c r="G67" s="425">
        <v>53.781269999999999</v>
      </c>
      <c r="H67" s="425">
        <v>109.20451</v>
      </c>
      <c r="I67" s="425">
        <v>0</v>
      </c>
      <c r="J67" s="425">
        <v>1.9</v>
      </c>
      <c r="K67" s="425">
        <v>0</v>
      </c>
      <c r="L67" s="425">
        <v>0</v>
      </c>
      <c r="M67" s="425">
        <v>218.72</v>
      </c>
      <c r="N67" s="425">
        <v>37.04</v>
      </c>
      <c r="O67" s="425">
        <v>25.314</v>
      </c>
      <c r="P67" s="425">
        <v>12.529</v>
      </c>
      <c r="Q67" s="415">
        <f t="shared" si="5"/>
        <v>593.01906999999994</v>
      </c>
      <c r="R67" s="824"/>
      <c r="S67" s="824"/>
      <c r="T67" s="824"/>
      <c r="U67" s="824"/>
    </row>
    <row r="68" spans="1:21" ht="15" customHeight="1">
      <c r="A68" s="191">
        <f t="shared" si="4"/>
        <v>44732</v>
      </c>
      <c r="B68" s="426">
        <v>56.122310000000006</v>
      </c>
      <c r="C68" s="426">
        <v>21.044520000000002</v>
      </c>
      <c r="D68" s="426">
        <v>77.166830000000004</v>
      </c>
      <c r="E68" s="426">
        <v>34.246740000000003</v>
      </c>
      <c r="F68" s="426">
        <v>24.1981</v>
      </c>
      <c r="G68" s="426">
        <v>50.529570000000007</v>
      </c>
      <c r="H68" s="426">
        <v>101.10683999999999</v>
      </c>
      <c r="I68" s="426">
        <v>0</v>
      </c>
      <c r="J68" s="426">
        <v>1.43</v>
      </c>
      <c r="K68" s="426">
        <v>0</v>
      </c>
      <c r="L68" s="426">
        <v>0</v>
      </c>
      <c r="M68" s="426">
        <v>214.04</v>
      </c>
      <c r="N68" s="426">
        <v>45</v>
      </c>
      <c r="O68" s="426">
        <v>37.094999999999999</v>
      </c>
      <c r="P68" s="426">
        <v>12.925000000000001</v>
      </c>
      <c r="Q68" s="415">
        <f t="shared" si="5"/>
        <v>584.81308000000001</v>
      </c>
      <c r="R68" s="824"/>
      <c r="S68" s="824"/>
      <c r="T68" s="824"/>
      <c r="U68" s="824"/>
    </row>
    <row r="69" spans="1:21" ht="15" customHeight="1">
      <c r="A69" s="191">
        <f t="shared" si="4"/>
        <v>44733</v>
      </c>
      <c r="B69" s="426">
        <v>40.08766</v>
      </c>
      <c r="C69" s="426">
        <v>16.132750000000001</v>
      </c>
      <c r="D69" s="426">
        <v>56.220409999999994</v>
      </c>
      <c r="E69" s="426">
        <v>29.436370000000004</v>
      </c>
      <c r="F69" s="426">
        <v>28.418119999999998</v>
      </c>
      <c r="G69" s="426">
        <v>33.638370000000002</v>
      </c>
      <c r="H69" s="426">
        <v>73.577269999999999</v>
      </c>
      <c r="I69" s="426">
        <v>0</v>
      </c>
      <c r="J69" s="426">
        <v>1.62</v>
      </c>
      <c r="K69" s="426">
        <v>0</v>
      </c>
      <c r="L69" s="426">
        <v>0</v>
      </c>
      <c r="M69" s="426">
        <v>144.91999999999999</v>
      </c>
      <c r="N69" s="426">
        <v>27.6</v>
      </c>
      <c r="O69" s="426">
        <v>22.536000000000001</v>
      </c>
      <c r="P69" s="426">
        <v>9.5370000000000008</v>
      </c>
      <c r="Q69" s="415">
        <f t="shared" si="5"/>
        <v>417.96654000000001</v>
      </c>
      <c r="R69" s="824"/>
      <c r="S69" s="824"/>
      <c r="T69" s="824"/>
      <c r="U69" s="824"/>
    </row>
    <row r="70" spans="1:21" ht="15" customHeight="1">
      <c r="A70" s="191">
        <f t="shared" si="4"/>
        <v>44734</v>
      </c>
      <c r="B70" s="426">
        <v>53.805390000000003</v>
      </c>
      <c r="C70" s="426">
        <v>23.290479999999999</v>
      </c>
      <c r="D70" s="426">
        <v>77.095869999999991</v>
      </c>
      <c r="E70" s="426">
        <v>42.951709999999999</v>
      </c>
      <c r="F70" s="426">
        <v>38.454419999999999</v>
      </c>
      <c r="G70" s="426">
        <v>44.33616</v>
      </c>
      <c r="H70" s="426">
        <v>109.76112000000001</v>
      </c>
      <c r="I70" s="426">
        <v>0</v>
      </c>
      <c r="J70" s="426">
        <v>1.68</v>
      </c>
      <c r="K70" s="426">
        <v>0</v>
      </c>
      <c r="L70" s="426">
        <v>0</v>
      </c>
      <c r="M70" s="426">
        <v>224.12</v>
      </c>
      <c r="N70" s="426">
        <v>43</v>
      </c>
      <c r="O70" s="426">
        <v>32.845500000000001</v>
      </c>
      <c r="P70" s="426">
        <v>10.933999999999999</v>
      </c>
      <c r="Q70" s="415">
        <f t="shared" si="5"/>
        <v>614.24478000000011</v>
      </c>
      <c r="R70" s="824"/>
      <c r="S70" s="824"/>
      <c r="T70" s="824"/>
      <c r="U70" s="824"/>
    </row>
    <row r="71" spans="1:21" ht="15" customHeight="1">
      <c r="A71" s="191">
        <f t="shared" si="4"/>
        <v>44735</v>
      </c>
      <c r="B71" s="426">
        <v>25.95927</v>
      </c>
      <c r="C71" s="426">
        <v>18.059009999999997</v>
      </c>
      <c r="D71" s="426">
        <v>44.018279999999997</v>
      </c>
      <c r="E71" s="426">
        <v>28.05461</v>
      </c>
      <c r="F71" s="426">
        <v>22.575500000000002</v>
      </c>
      <c r="G71" s="426">
        <v>21.329029999999999</v>
      </c>
      <c r="H71" s="426">
        <v>54.881620000000005</v>
      </c>
      <c r="I71" s="426">
        <v>0</v>
      </c>
      <c r="J71" s="426">
        <v>1.1000000000000001</v>
      </c>
      <c r="K71" s="426">
        <v>0</v>
      </c>
      <c r="L71" s="426">
        <v>0</v>
      </c>
      <c r="M71" s="426">
        <v>123.36</v>
      </c>
      <c r="N71" s="426">
        <v>23.32</v>
      </c>
      <c r="O71" s="426">
        <v>20.22</v>
      </c>
      <c r="P71" s="426">
        <v>6.1820000000000004</v>
      </c>
      <c r="Q71" s="415">
        <f t="shared" si="5"/>
        <v>338.85904000000005</v>
      </c>
      <c r="R71" s="824"/>
      <c r="S71" s="824"/>
      <c r="T71" s="824"/>
      <c r="U71" s="824"/>
    </row>
    <row r="72" spans="1:21" ht="15" customHeight="1">
      <c r="A72" s="191">
        <f t="shared" si="4"/>
        <v>44736</v>
      </c>
      <c r="B72" s="426">
        <v>34.762920000000001</v>
      </c>
      <c r="C72" s="426">
        <v>17.04034</v>
      </c>
      <c r="D72" s="426">
        <v>51.803259999999995</v>
      </c>
      <c r="E72" s="426">
        <v>26.209120000000002</v>
      </c>
      <c r="F72" s="426">
        <v>28.125139999999998</v>
      </c>
      <c r="G72" s="426">
        <v>34.944249999999997</v>
      </c>
      <c r="H72" s="426">
        <v>98.696299999999994</v>
      </c>
      <c r="I72" s="426">
        <v>0</v>
      </c>
      <c r="J72" s="426">
        <v>1.79</v>
      </c>
      <c r="K72" s="426">
        <v>0</v>
      </c>
      <c r="L72" s="426">
        <v>0</v>
      </c>
      <c r="M72" s="426">
        <v>164.84</v>
      </c>
      <c r="N72" s="426">
        <v>21.52</v>
      </c>
      <c r="O72" s="426">
        <v>22.367999999999999</v>
      </c>
      <c r="P72" s="426">
        <v>8.4809999999999999</v>
      </c>
      <c r="Q72" s="415">
        <f t="shared" si="5"/>
        <v>450.29606999999999</v>
      </c>
      <c r="R72" s="824"/>
      <c r="S72" s="824"/>
      <c r="T72" s="824"/>
      <c r="U72" s="824"/>
    </row>
    <row r="73" spans="1:21" ht="15" customHeight="1">
      <c r="A73" s="191">
        <f t="shared" si="4"/>
        <v>44737</v>
      </c>
      <c r="B73" s="426">
        <v>46.15399</v>
      </c>
      <c r="C73" s="426">
        <v>23.140329999999999</v>
      </c>
      <c r="D73" s="426">
        <v>69.294319999999999</v>
      </c>
      <c r="E73" s="426">
        <v>25.981860000000001</v>
      </c>
      <c r="F73" s="426">
        <v>31.644759999999998</v>
      </c>
      <c r="G73" s="426">
        <v>40.233669999999996</v>
      </c>
      <c r="H73" s="426">
        <v>119.64542000000002</v>
      </c>
      <c r="I73" s="426">
        <v>0</v>
      </c>
      <c r="J73" s="426">
        <v>2.12</v>
      </c>
      <c r="K73" s="426">
        <v>0</v>
      </c>
      <c r="L73" s="426">
        <v>0</v>
      </c>
      <c r="M73" s="426">
        <v>171.8</v>
      </c>
      <c r="N73" s="426">
        <v>39.64</v>
      </c>
      <c r="O73" s="426">
        <v>23.234999999999999</v>
      </c>
      <c r="P73" s="426">
        <v>11.340999999999999</v>
      </c>
      <c r="Q73" s="415">
        <f t="shared" si="5"/>
        <v>523.59502999999995</v>
      </c>
      <c r="R73" s="824"/>
      <c r="S73" s="824"/>
      <c r="T73" s="824"/>
      <c r="U73" s="824"/>
    </row>
    <row r="74" spans="1:21" ht="15" customHeight="1">
      <c r="A74" s="191">
        <f t="shared" si="4"/>
        <v>44738</v>
      </c>
      <c r="B74" s="426">
        <v>38.504940000000005</v>
      </c>
      <c r="C74" s="426">
        <v>15.6128</v>
      </c>
      <c r="D74" s="426">
        <v>54.117740000000005</v>
      </c>
      <c r="E74" s="426">
        <v>21.504629999999999</v>
      </c>
      <c r="F74" s="426">
        <v>17.5581</v>
      </c>
      <c r="G74" s="426">
        <v>28.466999999999999</v>
      </c>
      <c r="H74" s="426">
        <v>68.129410000000007</v>
      </c>
      <c r="I74" s="426">
        <v>0</v>
      </c>
      <c r="J74" s="426">
        <v>1.99</v>
      </c>
      <c r="K74" s="426">
        <v>0</v>
      </c>
      <c r="L74" s="426">
        <v>0</v>
      </c>
      <c r="M74" s="426">
        <v>138.80000000000001</v>
      </c>
      <c r="N74" s="426">
        <v>24.6</v>
      </c>
      <c r="O74" s="426">
        <v>20.553000000000001</v>
      </c>
      <c r="P74" s="426">
        <v>6.3689999999999998</v>
      </c>
      <c r="Q74" s="415">
        <f t="shared" si="5"/>
        <v>375.71988000000005</v>
      </c>
      <c r="R74" s="824"/>
      <c r="S74" s="824"/>
      <c r="T74" s="824"/>
      <c r="U74" s="824"/>
    </row>
    <row r="75" spans="1:21" ht="15" customHeight="1">
      <c r="A75" s="191">
        <f t="shared" si="4"/>
        <v>44739</v>
      </c>
      <c r="B75" s="427">
        <v>39.233869999999996</v>
      </c>
      <c r="C75" s="427">
        <v>15.59972</v>
      </c>
      <c r="D75" s="427">
        <v>54.833589999999994</v>
      </c>
      <c r="E75" s="427">
        <v>11.622670000000001</v>
      </c>
      <c r="F75" s="427">
        <v>19.975819999999999</v>
      </c>
      <c r="G75" s="427">
        <v>24.002690000000001</v>
      </c>
      <c r="H75" s="427">
        <v>72.363119999999995</v>
      </c>
      <c r="I75" s="427">
        <v>0</v>
      </c>
      <c r="J75" s="427">
        <v>1.26</v>
      </c>
      <c r="K75" s="427">
        <v>0</v>
      </c>
      <c r="L75" s="427">
        <v>0</v>
      </c>
      <c r="M75" s="427">
        <v>161.28</v>
      </c>
      <c r="N75" s="427">
        <v>30.48</v>
      </c>
      <c r="O75" s="427">
        <v>35.6325</v>
      </c>
      <c r="P75" s="427">
        <v>7.6340000000000003</v>
      </c>
      <c r="Q75" s="427">
        <f>SUM(D75:O75)</f>
        <v>411.45039000000003</v>
      </c>
      <c r="R75" s="824"/>
      <c r="S75" s="824"/>
      <c r="T75" s="824"/>
      <c r="U75" s="824"/>
    </row>
    <row r="76" spans="1:21" ht="15" customHeight="1">
      <c r="A76" s="191">
        <f t="shared" si="4"/>
        <v>44740</v>
      </c>
      <c r="B76" s="427">
        <v>67.307130000000001</v>
      </c>
      <c r="C76" s="427">
        <v>16.091099999999997</v>
      </c>
      <c r="D76" s="427">
        <v>83.398230000000012</v>
      </c>
      <c r="E76" s="427">
        <v>38.695509999999992</v>
      </c>
      <c r="F76" s="427">
        <v>26.144559999999998</v>
      </c>
      <c r="G76" s="427">
        <v>31.876180000000002</v>
      </c>
      <c r="H76" s="427">
        <v>115.82768</v>
      </c>
      <c r="I76" s="427">
        <v>0</v>
      </c>
      <c r="J76" s="427">
        <v>1.61</v>
      </c>
      <c r="K76" s="427">
        <v>0</v>
      </c>
      <c r="L76" s="427">
        <v>0</v>
      </c>
      <c r="M76" s="427">
        <v>203.28</v>
      </c>
      <c r="N76" s="427">
        <v>47</v>
      </c>
      <c r="O76" s="427">
        <v>38.234999999999999</v>
      </c>
      <c r="P76" s="427">
        <v>11.88</v>
      </c>
      <c r="Q76" s="427">
        <f>SUM(D76:O76)</f>
        <v>586.06716000000006</v>
      </c>
      <c r="R76" s="824"/>
      <c r="S76" s="824"/>
      <c r="T76" s="824"/>
      <c r="U76" s="824"/>
    </row>
    <row r="77" spans="1:21" ht="15" customHeight="1">
      <c r="A77" s="191">
        <f t="shared" si="4"/>
        <v>44741</v>
      </c>
      <c r="B77" s="427">
        <v>57.822530000000008</v>
      </c>
      <c r="C77" s="427">
        <v>11.9077</v>
      </c>
      <c r="D77" s="427">
        <v>69.730230000000006</v>
      </c>
      <c r="E77" s="427">
        <v>21.370900000000002</v>
      </c>
      <c r="F77" s="427">
        <v>33.448730000000005</v>
      </c>
      <c r="G77" s="427">
        <v>35.034800000000004</v>
      </c>
      <c r="H77" s="427">
        <v>115.81067999999998</v>
      </c>
      <c r="I77" s="427">
        <v>0</v>
      </c>
      <c r="J77" s="427">
        <v>2.5</v>
      </c>
      <c r="K77" s="427">
        <v>0</v>
      </c>
      <c r="L77" s="427">
        <v>0</v>
      </c>
      <c r="M77" s="427">
        <v>194.96</v>
      </c>
      <c r="N77" s="427">
        <v>37.4</v>
      </c>
      <c r="O77" s="427">
        <v>36.463500000000003</v>
      </c>
      <c r="P77" s="427">
        <v>4.9059999999999997</v>
      </c>
      <c r="Q77" s="427">
        <f>SUM(D77:O77)</f>
        <v>546.71884</v>
      </c>
      <c r="R77" s="824"/>
      <c r="S77" s="824"/>
      <c r="T77" s="824"/>
      <c r="U77" s="824"/>
    </row>
    <row r="78" spans="1:21" ht="15" customHeight="1">
      <c r="A78" s="191">
        <f t="shared" si="4"/>
        <v>44742</v>
      </c>
      <c r="B78" s="427">
        <v>70.995310000000003</v>
      </c>
      <c r="C78" s="427">
        <v>21.388290000000001</v>
      </c>
      <c r="D78" s="427">
        <v>92.383600000000001</v>
      </c>
      <c r="E78" s="427">
        <v>28.497300000000003</v>
      </c>
      <c r="F78" s="427">
        <v>34.30536</v>
      </c>
      <c r="G78" s="427">
        <v>41.677579999999999</v>
      </c>
      <c r="H78" s="427">
        <v>105.82246000000001</v>
      </c>
      <c r="I78" s="427">
        <v>0</v>
      </c>
      <c r="J78" s="427">
        <v>2.42</v>
      </c>
      <c r="K78" s="427">
        <v>0</v>
      </c>
      <c r="L78" s="427">
        <v>0</v>
      </c>
      <c r="M78" s="427">
        <v>202.04</v>
      </c>
      <c r="N78" s="427">
        <v>38.119999999999997</v>
      </c>
      <c r="O78" s="427">
        <v>26.7105</v>
      </c>
      <c r="P78" s="427">
        <v>13.651</v>
      </c>
      <c r="Q78" s="427">
        <f>SUM(D78:O78)</f>
        <v>571.97680000000003</v>
      </c>
      <c r="R78" s="824"/>
      <c r="S78" s="824"/>
      <c r="T78" s="824"/>
      <c r="U78" s="824"/>
    </row>
    <row r="79" spans="1:21" ht="15" customHeight="1">
      <c r="A79" s="191">
        <v>31</v>
      </c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5"/>
      <c r="P79" s="415"/>
      <c r="Q79" s="415">
        <f t="shared" si="5"/>
        <v>0</v>
      </c>
      <c r="R79" s="824"/>
      <c r="S79" s="824"/>
      <c r="T79" s="824"/>
      <c r="U79" s="824"/>
    </row>
    <row r="80" spans="1:21" ht="15" customHeight="1">
      <c r="A80" s="181" t="s">
        <v>69</v>
      </c>
      <c r="B80" s="417">
        <f t="shared" ref="B80:P80" si="6">SUM(B49:B79)</f>
        <v>1453.4694299999999</v>
      </c>
      <c r="C80" s="417">
        <f>SUM(C49:C79)</f>
        <v>457.29688999999996</v>
      </c>
      <c r="D80" s="417">
        <f>SUM(D49:D79)</f>
        <v>1910.7663199999997</v>
      </c>
      <c r="E80" s="417">
        <f t="shared" si="6"/>
        <v>885.31959000000006</v>
      </c>
      <c r="F80" s="417">
        <f t="shared" si="6"/>
        <v>780.33399999999983</v>
      </c>
      <c r="G80" s="417">
        <f t="shared" si="6"/>
        <v>1158.1833899999999</v>
      </c>
      <c r="H80" s="417">
        <f t="shared" si="6"/>
        <v>2878.6736299999998</v>
      </c>
      <c r="I80" s="417">
        <f t="shared" si="6"/>
        <v>0</v>
      </c>
      <c r="J80" s="417">
        <f t="shared" si="6"/>
        <v>44.21</v>
      </c>
      <c r="K80" s="417">
        <f t="shared" si="6"/>
        <v>0</v>
      </c>
      <c r="L80" s="417">
        <f t="shared" si="6"/>
        <v>0</v>
      </c>
      <c r="M80" s="417">
        <f t="shared" si="6"/>
        <v>4948.84</v>
      </c>
      <c r="N80" s="417">
        <f t="shared" si="6"/>
        <v>961.24</v>
      </c>
      <c r="O80" s="417">
        <f t="shared" si="6"/>
        <v>815.84100000000012</v>
      </c>
      <c r="P80" s="417">
        <f t="shared" si="6"/>
        <v>270.88600000000002</v>
      </c>
      <c r="Q80" s="417">
        <f>SUM(Q49:Q79)</f>
        <v>14383.407930000001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-589.23368000000028</v>
      </c>
      <c r="C81" s="827"/>
      <c r="D81" s="418">
        <f>+D80-D48</f>
        <v>-589.23368000000028</v>
      </c>
      <c r="E81" s="418">
        <f t="shared" ref="E81:P81" si="7">+E80-E48</f>
        <v>-124.68040999999994</v>
      </c>
      <c r="F81" s="418">
        <f t="shared" si="7"/>
        <v>-31.666000000000167</v>
      </c>
      <c r="G81" s="418">
        <f t="shared" si="7"/>
        <v>-61.816610000000082</v>
      </c>
      <c r="H81" s="418">
        <f t="shared" si="7"/>
        <v>129.67362999999978</v>
      </c>
      <c r="I81" s="418">
        <f t="shared" si="7"/>
        <v>0</v>
      </c>
      <c r="J81" s="418">
        <f t="shared" si="7"/>
        <v>9.2100000000000009</v>
      </c>
      <c r="K81" s="418">
        <f t="shared" si="7"/>
        <v>0</v>
      </c>
      <c r="L81" s="418">
        <f t="shared" si="7"/>
        <v>0</v>
      </c>
      <c r="M81" s="418">
        <f t="shared" si="7"/>
        <v>-254.15999999999985</v>
      </c>
      <c r="N81" s="418">
        <f t="shared" si="7"/>
        <v>-27.759999999999991</v>
      </c>
      <c r="O81" s="418">
        <f t="shared" si="7"/>
        <v>-31.158999999999878</v>
      </c>
      <c r="P81" s="418">
        <f t="shared" si="7"/>
        <v>42.886000000000024</v>
      </c>
      <c r="Q81" s="418">
        <f>+Q80-Q48</f>
        <v>-1209.5920699999988</v>
      </c>
      <c r="R81" s="828"/>
      <c r="S81" s="828"/>
      <c r="T81" s="828"/>
      <c r="U81" s="828"/>
    </row>
    <row r="82" spans="1:21" ht="15" customHeight="1">
      <c r="M82" s="329"/>
      <c r="N82" s="329"/>
      <c r="O82" s="342"/>
      <c r="P82" s="342"/>
    </row>
    <row r="83" spans="1:21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T83" s="342"/>
    </row>
    <row r="84" spans="1:21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R84" s="329"/>
    </row>
    <row r="85" spans="1:21">
      <c r="B85" s="329"/>
      <c r="C85" s="329"/>
      <c r="D85" s="329"/>
      <c r="E85" s="329"/>
      <c r="F85" s="329"/>
      <c r="G85" s="329"/>
      <c r="H85" s="329"/>
      <c r="M85" s="329"/>
      <c r="N85" s="329"/>
      <c r="O85" s="329"/>
      <c r="P85" s="329"/>
      <c r="R85" s="329"/>
    </row>
    <row r="86" spans="1:21">
      <c r="B86" s="329"/>
      <c r="C86" s="329"/>
      <c r="D86" s="329"/>
      <c r="E86" s="329"/>
      <c r="F86" s="329"/>
      <c r="G86" s="329"/>
      <c r="H86" s="329"/>
      <c r="M86" s="329"/>
      <c r="N86" s="329"/>
      <c r="O86" s="329"/>
      <c r="P86" s="329"/>
      <c r="R86" s="329"/>
    </row>
    <row r="87" spans="1:21">
      <c r="B87" s="329"/>
      <c r="C87" s="329"/>
      <c r="D87" s="329"/>
      <c r="E87" s="329"/>
      <c r="F87" s="329"/>
      <c r="G87" s="329"/>
      <c r="H87" s="329"/>
      <c r="M87" s="329"/>
      <c r="N87" s="329"/>
      <c r="O87" s="329"/>
      <c r="P87" s="329"/>
      <c r="R87" s="329"/>
    </row>
    <row r="88" spans="1:21">
      <c r="B88" s="329"/>
      <c r="C88" s="329"/>
      <c r="D88" s="329"/>
      <c r="E88" s="329"/>
      <c r="F88" s="329"/>
      <c r="G88" s="329"/>
      <c r="H88" s="329"/>
      <c r="M88" s="329"/>
      <c r="N88" s="329"/>
      <c r="O88" s="329"/>
      <c r="P88" s="329"/>
      <c r="R88" s="329"/>
    </row>
    <row r="89" spans="1:21">
      <c r="B89" s="329"/>
      <c r="C89" s="329"/>
      <c r="D89" s="329"/>
      <c r="E89" s="329"/>
      <c r="F89" s="329"/>
      <c r="G89" s="329"/>
      <c r="H89" s="329"/>
      <c r="M89" s="329"/>
      <c r="N89" s="329"/>
      <c r="O89" s="329"/>
      <c r="P89" s="329"/>
      <c r="R89" s="329"/>
    </row>
  </sheetData>
  <mergeCells count="100">
    <mergeCell ref="R77:U77"/>
    <mergeCell ref="R78:U78"/>
    <mergeCell ref="R79:U79"/>
    <mergeCell ref="R80:U80"/>
    <mergeCell ref="B81:C81"/>
    <mergeCell ref="R81:U81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B48:C48"/>
    <mergeCell ref="R48:U48"/>
    <mergeCell ref="R49:U49"/>
    <mergeCell ref="R50:U50"/>
    <mergeCell ref="R51:U51"/>
    <mergeCell ref="R52:U52"/>
    <mergeCell ref="R40:U40"/>
    <mergeCell ref="R41:U41"/>
    <mergeCell ref="R42:U42"/>
    <mergeCell ref="R43:U43"/>
    <mergeCell ref="R46:U47"/>
    <mergeCell ref="A46:A47"/>
    <mergeCell ref="B46:G46"/>
    <mergeCell ref="I46:J46"/>
    <mergeCell ref="K46:N46"/>
    <mergeCell ref="Q46:Q47"/>
    <mergeCell ref="R39:U39"/>
    <mergeCell ref="R28:U28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R27:U27"/>
    <mergeCell ref="R16:U16"/>
    <mergeCell ref="R17:U17"/>
    <mergeCell ref="R18:U18"/>
    <mergeCell ref="R19:U19"/>
    <mergeCell ref="R20:U20"/>
    <mergeCell ref="R21:U21"/>
    <mergeCell ref="R22:U22"/>
    <mergeCell ref="R23:U23"/>
    <mergeCell ref="R24:U24"/>
    <mergeCell ref="R25:U25"/>
    <mergeCell ref="R26:U26"/>
    <mergeCell ref="R15:U15"/>
    <mergeCell ref="A8:A9"/>
    <mergeCell ref="B8:G8"/>
    <mergeCell ref="I8:J8"/>
    <mergeCell ref="K8:N8"/>
    <mergeCell ref="Q8:Q9"/>
    <mergeCell ref="R8:U9"/>
    <mergeCell ref="R10:U10"/>
    <mergeCell ref="R11:U11"/>
    <mergeCell ref="R12:U12"/>
    <mergeCell ref="R13:U13"/>
    <mergeCell ref="R14:U14"/>
    <mergeCell ref="A1:B4"/>
    <mergeCell ref="C1:Q2"/>
    <mergeCell ref="R1:S1"/>
    <mergeCell ref="T1:U1"/>
    <mergeCell ref="R2:S2"/>
    <mergeCell ref="T2:U2"/>
    <mergeCell ref="C3:H4"/>
    <mergeCell ref="I3:K4"/>
    <mergeCell ref="L3:Q4"/>
    <mergeCell ref="R3:S3"/>
    <mergeCell ref="T3:U3"/>
    <mergeCell ref="R4:S4"/>
    <mergeCell ref="T4:U4"/>
    <mergeCell ref="A5:C5"/>
    <mergeCell ref="D5:H5"/>
    <mergeCell ref="I5:L5"/>
    <mergeCell ref="M5:R5"/>
    <mergeCell ref="S5:U5"/>
  </mergeCells>
  <conditionalFormatting sqref="R11:R41">
    <cfRule type="cellIs" dxfId="7252" priority="1167" operator="greaterThan">
      <formula>$R$10</formula>
    </cfRule>
  </conditionalFormatting>
  <conditionalFormatting sqref="Q11:Q27">
    <cfRule type="cellIs" dxfId="7251" priority="1166" operator="greaterThan">
      <formula>$Q$10</formula>
    </cfRule>
  </conditionalFormatting>
  <conditionalFormatting sqref="Q41">
    <cfRule type="cellIs" dxfId="7250" priority="985" operator="greaterThan">
      <formula>$Q$10</formula>
    </cfRule>
  </conditionalFormatting>
  <conditionalFormatting sqref="H41">
    <cfRule type="cellIs" dxfId="7249" priority="892" operator="greaterThan">
      <formula>$H$10</formula>
    </cfRule>
  </conditionalFormatting>
  <conditionalFormatting sqref="H41">
    <cfRule type="cellIs" dxfId="7248" priority="891" operator="greaterThan">
      <formula>$H$10</formula>
    </cfRule>
  </conditionalFormatting>
  <conditionalFormatting sqref="M41">
    <cfRule type="cellIs" dxfId="7247" priority="890" operator="greaterThan">
      <formula>$M$10</formula>
    </cfRule>
  </conditionalFormatting>
  <conditionalFormatting sqref="L41">
    <cfRule type="cellIs" dxfId="7246" priority="889" operator="greaterThan">
      <formula>$L$10</formula>
    </cfRule>
  </conditionalFormatting>
  <conditionalFormatting sqref="M41">
    <cfRule type="cellIs" dxfId="7245" priority="888" operator="greaterThan">
      <formula>$M$10</formula>
    </cfRule>
  </conditionalFormatting>
  <conditionalFormatting sqref="L41">
    <cfRule type="cellIs" dxfId="7244" priority="887" operator="greaterThan">
      <formula>$L$10</formula>
    </cfRule>
  </conditionalFormatting>
  <conditionalFormatting sqref="K41">
    <cfRule type="cellIs" dxfId="7243" priority="886" operator="greaterThan">
      <formula>$K$10</formula>
    </cfRule>
  </conditionalFormatting>
  <conditionalFormatting sqref="B41:D41">
    <cfRule type="cellIs" dxfId="7242" priority="885" operator="greaterThan">
      <formula>#REF!</formula>
    </cfRule>
  </conditionalFormatting>
  <conditionalFormatting sqref="E41:G41">
    <cfRule type="cellIs" dxfId="7241" priority="884" operator="greaterThan">
      <formula>$E$10</formula>
    </cfRule>
  </conditionalFormatting>
  <conditionalFormatting sqref="B41:D41">
    <cfRule type="cellIs" dxfId="7240" priority="883" operator="greaterThan">
      <formula>#REF!</formula>
    </cfRule>
  </conditionalFormatting>
  <conditionalFormatting sqref="E41:G41">
    <cfRule type="cellIs" dxfId="7239" priority="882" operator="greaterThan">
      <formula>$E$10</formula>
    </cfRule>
  </conditionalFormatting>
  <conditionalFormatting sqref="I41:J41">
    <cfRule type="cellIs" dxfId="7238" priority="881" operator="greaterThan">
      <formula>$I$10</formula>
    </cfRule>
  </conditionalFormatting>
  <conditionalFormatting sqref="O41">
    <cfRule type="cellIs" dxfId="7237" priority="880" operator="greaterThan">
      <formula>$O$10</formula>
    </cfRule>
  </conditionalFormatting>
  <conditionalFormatting sqref="O41">
    <cfRule type="cellIs" dxfId="7236" priority="879" operator="greaterThan">
      <formula>$O$10</formula>
    </cfRule>
  </conditionalFormatting>
  <conditionalFormatting sqref="N41">
    <cfRule type="cellIs" dxfId="7235" priority="874" operator="greaterThan">
      <formula>$M$10</formula>
    </cfRule>
  </conditionalFormatting>
  <conditionalFormatting sqref="N41">
    <cfRule type="cellIs" dxfId="7234" priority="873" operator="greaterThan">
      <formula>$M$10</formula>
    </cfRule>
  </conditionalFormatting>
  <conditionalFormatting sqref="P41">
    <cfRule type="cellIs" dxfId="7233" priority="860" operator="greaterThan">
      <formula>$I$10</formula>
    </cfRule>
  </conditionalFormatting>
  <conditionalFormatting sqref="Q28:Q36">
    <cfRule type="cellIs" dxfId="7232" priority="734" operator="greaterThan">
      <formula>$Q$10</formula>
    </cfRule>
  </conditionalFormatting>
  <conditionalFormatting sqref="H11">
    <cfRule type="cellIs" dxfId="7231" priority="608" operator="greaterThan">
      <formula>$H$10</formula>
    </cfRule>
  </conditionalFormatting>
  <conditionalFormatting sqref="H11">
    <cfRule type="cellIs" dxfId="7230" priority="607" operator="greaterThan">
      <formula>$H$10</formula>
    </cfRule>
  </conditionalFormatting>
  <conditionalFormatting sqref="M11">
    <cfRule type="cellIs" dxfId="7229" priority="606" operator="greaterThan">
      <formula>$M$10</formula>
    </cfRule>
  </conditionalFormatting>
  <conditionalFormatting sqref="L11">
    <cfRule type="cellIs" dxfId="7228" priority="605" operator="greaterThan">
      <formula>$L$10</formula>
    </cfRule>
  </conditionalFormatting>
  <conditionalFormatting sqref="M11">
    <cfRule type="cellIs" dxfId="7227" priority="604" operator="greaterThan">
      <formula>$M$10</formula>
    </cfRule>
  </conditionalFormatting>
  <conditionalFormatting sqref="L11">
    <cfRule type="cellIs" dxfId="7226" priority="603" operator="greaterThan">
      <formula>$L$10</formula>
    </cfRule>
  </conditionalFormatting>
  <conditionalFormatting sqref="K11">
    <cfRule type="cellIs" dxfId="7225" priority="602" operator="greaterThan">
      <formula>$K$10</formula>
    </cfRule>
  </conditionalFormatting>
  <conditionalFormatting sqref="B11:D11">
    <cfRule type="cellIs" dxfId="7224" priority="601" operator="greaterThan">
      <formula>#REF!</formula>
    </cfRule>
  </conditionalFormatting>
  <conditionalFormatting sqref="E11:G11">
    <cfRule type="cellIs" dxfId="7223" priority="600" operator="greaterThan">
      <formula>$E$10</formula>
    </cfRule>
  </conditionalFormatting>
  <conditionalFormatting sqref="B11:D11">
    <cfRule type="cellIs" dxfId="7222" priority="599" operator="greaterThan">
      <formula>#REF!</formula>
    </cfRule>
  </conditionalFormatting>
  <conditionalFormatting sqref="E11:G11">
    <cfRule type="cellIs" dxfId="7221" priority="598" operator="greaterThan">
      <formula>$E$10</formula>
    </cfRule>
  </conditionalFormatting>
  <conditionalFormatting sqref="I11">
    <cfRule type="cellIs" dxfId="7220" priority="597" operator="greaterThan">
      <formula>$I$10</formula>
    </cfRule>
  </conditionalFormatting>
  <conditionalFormatting sqref="O11">
    <cfRule type="cellIs" dxfId="7219" priority="596" operator="greaterThan">
      <formula>$O$10</formula>
    </cfRule>
  </conditionalFormatting>
  <conditionalFormatting sqref="O11">
    <cfRule type="cellIs" dxfId="7218" priority="595" operator="greaterThan">
      <formula>$O$10</formula>
    </cfRule>
  </conditionalFormatting>
  <conditionalFormatting sqref="H12">
    <cfRule type="cellIs" dxfId="7217" priority="594" operator="greaterThan">
      <formula>$H$10</formula>
    </cfRule>
  </conditionalFormatting>
  <conditionalFormatting sqref="H12">
    <cfRule type="cellIs" dxfId="7216" priority="593" operator="greaterThan">
      <formula>$H$10</formula>
    </cfRule>
  </conditionalFormatting>
  <conditionalFormatting sqref="M12">
    <cfRule type="cellIs" dxfId="7215" priority="592" operator="greaterThan">
      <formula>$M$10</formula>
    </cfRule>
  </conditionalFormatting>
  <conditionalFormatting sqref="L12">
    <cfRule type="cellIs" dxfId="7214" priority="591" operator="greaterThan">
      <formula>$L$10</formula>
    </cfRule>
  </conditionalFormatting>
  <conditionalFormatting sqref="M12">
    <cfRule type="cellIs" dxfId="7213" priority="590" operator="greaterThan">
      <formula>$M$10</formula>
    </cfRule>
  </conditionalFormatting>
  <conditionalFormatting sqref="L12">
    <cfRule type="cellIs" dxfId="7212" priority="589" operator="greaterThan">
      <formula>$L$10</formula>
    </cfRule>
  </conditionalFormatting>
  <conditionalFormatting sqref="K12">
    <cfRule type="cellIs" dxfId="7211" priority="588" operator="greaterThan">
      <formula>$K$10</formula>
    </cfRule>
  </conditionalFormatting>
  <conditionalFormatting sqref="B12:D12">
    <cfRule type="cellIs" dxfId="7210" priority="587" operator="greaterThan">
      <formula>#REF!</formula>
    </cfRule>
  </conditionalFormatting>
  <conditionalFormatting sqref="E12:G12">
    <cfRule type="cellIs" dxfId="7209" priority="586" operator="greaterThan">
      <formula>$E$10</formula>
    </cfRule>
  </conditionalFormatting>
  <conditionalFormatting sqref="B12:D12">
    <cfRule type="cellIs" dxfId="7208" priority="585" operator="greaterThan">
      <formula>#REF!</formula>
    </cfRule>
  </conditionalFormatting>
  <conditionalFormatting sqref="E12:G12">
    <cfRule type="cellIs" dxfId="7207" priority="584" operator="greaterThan">
      <formula>$E$10</formula>
    </cfRule>
  </conditionalFormatting>
  <conditionalFormatting sqref="I12">
    <cfRule type="cellIs" dxfId="7206" priority="583" operator="greaterThan">
      <formula>$I$10</formula>
    </cfRule>
  </conditionalFormatting>
  <conditionalFormatting sqref="O12">
    <cfRule type="cellIs" dxfId="7205" priority="582" operator="greaterThan">
      <formula>$O$10</formula>
    </cfRule>
  </conditionalFormatting>
  <conditionalFormatting sqref="O12">
    <cfRule type="cellIs" dxfId="7204" priority="581" operator="greaterThan">
      <formula>$O$10</formula>
    </cfRule>
  </conditionalFormatting>
  <conditionalFormatting sqref="N11">
    <cfRule type="cellIs" dxfId="7203" priority="580" operator="greaterThan">
      <formula>$M$10</formula>
    </cfRule>
  </conditionalFormatting>
  <conditionalFormatting sqref="N11">
    <cfRule type="cellIs" dxfId="7202" priority="579" operator="greaterThan">
      <formula>$M$10</formula>
    </cfRule>
  </conditionalFormatting>
  <conditionalFormatting sqref="N12">
    <cfRule type="cellIs" dxfId="7201" priority="578" operator="greaterThan">
      <formula>$M$10</formula>
    </cfRule>
  </conditionalFormatting>
  <conditionalFormatting sqref="N12">
    <cfRule type="cellIs" dxfId="7200" priority="577" operator="greaterThan">
      <formula>$M$10</formula>
    </cfRule>
  </conditionalFormatting>
  <conditionalFormatting sqref="J11">
    <cfRule type="cellIs" dxfId="7199" priority="576" operator="greaterThan">
      <formula>$I$10</formula>
    </cfRule>
  </conditionalFormatting>
  <conditionalFormatting sqref="J12">
    <cfRule type="cellIs" dxfId="7198" priority="575" operator="greaterThan">
      <formula>$I$10</formula>
    </cfRule>
  </conditionalFormatting>
  <conditionalFormatting sqref="H13">
    <cfRule type="cellIs" dxfId="7197" priority="574" operator="greaterThan">
      <formula>$H$10</formula>
    </cfRule>
  </conditionalFormatting>
  <conditionalFormatting sqref="H13">
    <cfRule type="cellIs" dxfId="7196" priority="573" operator="greaterThan">
      <formula>$H$10</formula>
    </cfRule>
  </conditionalFormatting>
  <conditionalFormatting sqref="M13">
    <cfRule type="cellIs" dxfId="7195" priority="572" operator="greaterThan">
      <formula>$M$10</formula>
    </cfRule>
  </conditionalFormatting>
  <conditionalFormatting sqref="L13">
    <cfRule type="cellIs" dxfId="7194" priority="571" operator="greaterThan">
      <formula>$L$10</formula>
    </cfRule>
  </conditionalFormatting>
  <conditionalFormatting sqref="M13">
    <cfRule type="cellIs" dxfId="7193" priority="570" operator="greaterThan">
      <formula>$M$10</formula>
    </cfRule>
  </conditionalFormatting>
  <conditionalFormatting sqref="L13">
    <cfRule type="cellIs" dxfId="7192" priority="569" operator="greaterThan">
      <formula>$L$10</formula>
    </cfRule>
  </conditionalFormatting>
  <conditionalFormatting sqref="K13">
    <cfRule type="cellIs" dxfId="7191" priority="568" operator="greaterThan">
      <formula>$K$10</formula>
    </cfRule>
  </conditionalFormatting>
  <conditionalFormatting sqref="B13:D13">
    <cfRule type="cellIs" dxfId="7190" priority="567" operator="greaterThan">
      <formula>#REF!</formula>
    </cfRule>
  </conditionalFormatting>
  <conditionalFormatting sqref="E13:G13">
    <cfRule type="cellIs" dxfId="7189" priority="566" operator="greaterThan">
      <formula>$E$10</formula>
    </cfRule>
  </conditionalFormatting>
  <conditionalFormatting sqref="B13:D13">
    <cfRule type="cellIs" dxfId="7188" priority="565" operator="greaterThan">
      <formula>#REF!</formula>
    </cfRule>
  </conditionalFormatting>
  <conditionalFormatting sqref="E13:G13">
    <cfRule type="cellIs" dxfId="7187" priority="564" operator="greaterThan">
      <formula>$E$10</formula>
    </cfRule>
  </conditionalFormatting>
  <conditionalFormatting sqref="I13:J13">
    <cfRule type="cellIs" dxfId="7186" priority="563" operator="greaterThan">
      <formula>$I$10</formula>
    </cfRule>
  </conditionalFormatting>
  <conditionalFormatting sqref="O13">
    <cfRule type="cellIs" dxfId="7185" priority="562" operator="greaterThan">
      <formula>$O$10</formula>
    </cfRule>
  </conditionalFormatting>
  <conditionalFormatting sqref="O13">
    <cfRule type="cellIs" dxfId="7184" priority="561" operator="greaterThan">
      <formula>$O$10</formula>
    </cfRule>
  </conditionalFormatting>
  <conditionalFormatting sqref="H14">
    <cfRule type="cellIs" dxfId="7183" priority="560" operator="greaterThan">
      <formula>$H$10</formula>
    </cfRule>
  </conditionalFormatting>
  <conditionalFormatting sqref="H14">
    <cfRule type="cellIs" dxfId="7182" priority="559" operator="greaterThan">
      <formula>$H$10</formula>
    </cfRule>
  </conditionalFormatting>
  <conditionalFormatting sqref="M14">
    <cfRule type="cellIs" dxfId="7181" priority="558" operator="greaterThan">
      <formula>$M$10</formula>
    </cfRule>
  </conditionalFormatting>
  <conditionalFormatting sqref="L14">
    <cfRule type="cellIs" dxfId="7180" priority="557" operator="greaterThan">
      <formula>$L$10</formula>
    </cfRule>
  </conditionalFormatting>
  <conditionalFormatting sqref="M14">
    <cfRule type="cellIs" dxfId="7179" priority="556" operator="greaterThan">
      <formula>$M$10</formula>
    </cfRule>
  </conditionalFormatting>
  <conditionalFormatting sqref="L14">
    <cfRule type="cellIs" dxfId="7178" priority="555" operator="greaterThan">
      <formula>$L$10</formula>
    </cfRule>
  </conditionalFormatting>
  <conditionalFormatting sqref="K14">
    <cfRule type="cellIs" dxfId="7177" priority="554" operator="greaterThan">
      <formula>$K$10</formula>
    </cfRule>
  </conditionalFormatting>
  <conditionalFormatting sqref="B14:D14">
    <cfRule type="cellIs" dxfId="7176" priority="553" operator="greaterThan">
      <formula>#REF!</formula>
    </cfRule>
  </conditionalFormatting>
  <conditionalFormatting sqref="B14:D14">
    <cfRule type="cellIs" dxfId="7175" priority="552" operator="greaterThan">
      <formula>#REF!</formula>
    </cfRule>
  </conditionalFormatting>
  <conditionalFormatting sqref="I14:J14">
    <cfRule type="cellIs" dxfId="7174" priority="551" operator="greaterThan">
      <formula>$I$10</formula>
    </cfRule>
  </conditionalFormatting>
  <conditionalFormatting sqref="O14">
    <cfRule type="cellIs" dxfId="7173" priority="550" operator="greaterThan">
      <formula>$O$10</formula>
    </cfRule>
  </conditionalFormatting>
  <conditionalFormatting sqref="O14">
    <cfRule type="cellIs" dxfId="7172" priority="549" operator="greaterThan">
      <formula>$O$10</formula>
    </cfRule>
  </conditionalFormatting>
  <conditionalFormatting sqref="H15">
    <cfRule type="cellIs" dxfId="7171" priority="548" operator="greaterThan">
      <formula>$H$10</formula>
    </cfRule>
  </conditionalFormatting>
  <conditionalFormatting sqref="H15">
    <cfRule type="cellIs" dxfId="7170" priority="547" operator="greaterThan">
      <formula>$H$10</formula>
    </cfRule>
  </conditionalFormatting>
  <conditionalFormatting sqref="M15">
    <cfRule type="cellIs" dxfId="7169" priority="546" operator="greaterThan">
      <formula>$M$10</formula>
    </cfRule>
  </conditionalFormatting>
  <conditionalFormatting sqref="L15">
    <cfRule type="cellIs" dxfId="7168" priority="545" operator="greaterThan">
      <formula>$L$10</formula>
    </cfRule>
  </conditionalFormatting>
  <conditionalFormatting sqref="M15">
    <cfRule type="cellIs" dxfId="7167" priority="544" operator="greaterThan">
      <formula>$M$10</formula>
    </cfRule>
  </conditionalFormatting>
  <conditionalFormatting sqref="L15">
    <cfRule type="cellIs" dxfId="7166" priority="543" operator="greaterThan">
      <formula>$L$10</formula>
    </cfRule>
  </conditionalFormatting>
  <conditionalFormatting sqref="K15">
    <cfRule type="cellIs" dxfId="7165" priority="542" operator="greaterThan">
      <formula>$K$10</formula>
    </cfRule>
  </conditionalFormatting>
  <conditionalFormatting sqref="B15:D15">
    <cfRule type="cellIs" dxfId="7164" priority="541" operator="greaterThan">
      <formula>#REF!</formula>
    </cfRule>
  </conditionalFormatting>
  <conditionalFormatting sqref="E15:G15">
    <cfRule type="cellIs" dxfId="7163" priority="540" operator="greaterThan">
      <formula>$E$10</formula>
    </cfRule>
  </conditionalFormatting>
  <conditionalFormatting sqref="B15:D15">
    <cfRule type="cellIs" dxfId="7162" priority="539" operator="greaterThan">
      <formula>#REF!</formula>
    </cfRule>
  </conditionalFormatting>
  <conditionalFormatting sqref="E15:G15">
    <cfRule type="cellIs" dxfId="7161" priority="538" operator="greaterThan">
      <formula>$E$10</formula>
    </cfRule>
  </conditionalFormatting>
  <conditionalFormatting sqref="I15:J15">
    <cfRule type="cellIs" dxfId="7160" priority="537" operator="greaterThan">
      <formula>$I$10</formula>
    </cfRule>
  </conditionalFormatting>
  <conditionalFormatting sqref="O15">
    <cfRule type="cellIs" dxfId="7159" priority="536" operator="greaterThan">
      <formula>$O$10</formula>
    </cfRule>
  </conditionalFormatting>
  <conditionalFormatting sqref="O15">
    <cfRule type="cellIs" dxfId="7158" priority="535" operator="greaterThan">
      <formula>$O$10</formula>
    </cfRule>
  </conditionalFormatting>
  <conditionalFormatting sqref="N13">
    <cfRule type="cellIs" dxfId="7157" priority="534" operator="greaterThan">
      <formula>$M$10</formula>
    </cfRule>
  </conditionalFormatting>
  <conditionalFormatting sqref="N13">
    <cfRule type="cellIs" dxfId="7156" priority="533" operator="greaterThan">
      <formula>$M$10</formula>
    </cfRule>
  </conditionalFormatting>
  <conditionalFormatting sqref="N14">
    <cfRule type="cellIs" dxfId="7155" priority="532" operator="greaterThan">
      <formula>$M$10</formula>
    </cfRule>
  </conditionalFormatting>
  <conditionalFormatting sqref="N14">
    <cfRule type="cellIs" dxfId="7154" priority="531" operator="greaterThan">
      <formula>$M$10</formula>
    </cfRule>
  </conditionalFormatting>
  <conditionalFormatting sqref="N15">
    <cfRule type="cellIs" dxfId="7153" priority="530" operator="greaterThan">
      <formula>$M$10</formula>
    </cfRule>
  </conditionalFormatting>
  <conditionalFormatting sqref="N15">
    <cfRule type="cellIs" dxfId="7152" priority="529" operator="greaterThan">
      <formula>$M$10</formula>
    </cfRule>
  </conditionalFormatting>
  <conditionalFormatting sqref="E14">
    <cfRule type="cellIs" dxfId="7151" priority="528" operator="greaterThan">
      <formula>#REF!</formula>
    </cfRule>
  </conditionalFormatting>
  <conditionalFormatting sqref="E14">
    <cfRule type="cellIs" dxfId="7150" priority="527" operator="greaterThan">
      <formula>#REF!</formula>
    </cfRule>
  </conditionalFormatting>
  <conditionalFormatting sqref="F14">
    <cfRule type="cellIs" dxfId="7149" priority="526" operator="greaterThan">
      <formula>#REF!</formula>
    </cfRule>
  </conditionalFormatting>
  <conditionalFormatting sqref="F14">
    <cfRule type="cellIs" dxfId="7148" priority="525" operator="greaterThan">
      <formula>#REF!</formula>
    </cfRule>
  </conditionalFormatting>
  <conditionalFormatting sqref="G14">
    <cfRule type="cellIs" dxfId="7147" priority="524" operator="greaterThan">
      <formula>#REF!</formula>
    </cfRule>
  </conditionalFormatting>
  <conditionalFormatting sqref="G14">
    <cfRule type="cellIs" dxfId="7146" priority="523" operator="greaterThan">
      <formula>#REF!</formula>
    </cfRule>
  </conditionalFormatting>
  <conditionalFormatting sqref="P11">
    <cfRule type="cellIs" dxfId="7145" priority="522" operator="greaterThan">
      <formula>$I$10</formula>
    </cfRule>
  </conditionalFormatting>
  <conditionalFormatting sqref="P12">
    <cfRule type="cellIs" dxfId="7144" priority="521" operator="greaterThan">
      <formula>$I$10</formula>
    </cfRule>
  </conditionalFormatting>
  <conditionalFormatting sqref="P13">
    <cfRule type="cellIs" dxfId="7143" priority="520" operator="greaterThan">
      <formula>$I$10</formula>
    </cfRule>
  </conditionalFormatting>
  <conditionalFormatting sqref="P14">
    <cfRule type="cellIs" dxfId="7142" priority="519" operator="greaterThan">
      <formula>$I$10</formula>
    </cfRule>
  </conditionalFormatting>
  <conditionalFormatting sqref="P15">
    <cfRule type="cellIs" dxfId="7141" priority="518" operator="greaterThan">
      <formula>$I$10</formula>
    </cfRule>
  </conditionalFormatting>
  <conditionalFormatting sqref="H16">
    <cfRule type="cellIs" dxfId="7140" priority="517" operator="greaterThan">
      <formula>$H$10</formula>
    </cfRule>
  </conditionalFormatting>
  <conditionalFormatting sqref="H16">
    <cfRule type="cellIs" dxfId="7139" priority="516" operator="greaterThan">
      <formula>$H$10</formula>
    </cfRule>
  </conditionalFormatting>
  <conditionalFormatting sqref="M16">
    <cfRule type="cellIs" dxfId="7138" priority="515" operator="greaterThan">
      <formula>$M$10</formula>
    </cfRule>
  </conditionalFormatting>
  <conditionalFormatting sqref="L16">
    <cfRule type="cellIs" dxfId="7137" priority="514" operator="greaterThan">
      <formula>$L$10</formula>
    </cfRule>
  </conditionalFormatting>
  <conditionalFormatting sqref="M16">
    <cfRule type="cellIs" dxfId="7136" priority="513" operator="greaterThan">
      <formula>$M$10</formula>
    </cfRule>
  </conditionalFormatting>
  <conditionalFormatting sqref="L16">
    <cfRule type="cellIs" dxfId="7135" priority="512" operator="greaterThan">
      <formula>$L$10</formula>
    </cfRule>
  </conditionalFormatting>
  <conditionalFormatting sqref="K16">
    <cfRule type="cellIs" dxfId="7134" priority="511" operator="greaterThan">
      <formula>$K$10</formula>
    </cfRule>
  </conditionalFormatting>
  <conditionalFormatting sqref="B16:D16">
    <cfRule type="cellIs" dxfId="7133" priority="510" operator="greaterThan">
      <formula>#REF!</formula>
    </cfRule>
  </conditionalFormatting>
  <conditionalFormatting sqref="E16:G16">
    <cfRule type="cellIs" dxfId="7132" priority="509" operator="greaterThan">
      <formula>$E$10</formula>
    </cfRule>
  </conditionalFormatting>
  <conditionalFormatting sqref="B16:D16">
    <cfRule type="cellIs" dxfId="7131" priority="508" operator="greaterThan">
      <formula>#REF!</formula>
    </cfRule>
  </conditionalFormatting>
  <conditionalFormatting sqref="E16:G16">
    <cfRule type="cellIs" dxfId="7130" priority="507" operator="greaterThan">
      <formula>$E$10</formula>
    </cfRule>
  </conditionalFormatting>
  <conditionalFormatting sqref="I16:J16">
    <cfRule type="cellIs" dxfId="7129" priority="506" operator="greaterThan">
      <formula>$I$10</formula>
    </cfRule>
  </conditionalFormatting>
  <conditionalFormatting sqref="O16">
    <cfRule type="cellIs" dxfId="7128" priority="505" operator="greaterThan">
      <formula>$O$10</formula>
    </cfRule>
  </conditionalFormatting>
  <conditionalFormatting sqref="O16">
    <cfRule type="cellIs" dxfId="7127" priority="504" operator="greaterThan">
      <formula>$O$10</formula>
    </cfRule>
  </conditionalFormatting>
  <conditionalFormatting sqref="H17">
    <cfRule type="cellIs" dxfId="7126" priority="503" operator="greaterThan">
      <formula>$H$10</formula>
    </cfRule>
  </conditionalFormatting>
  <conditionalFormatting sqref="H17">
    <cfRule type="cellIs" dxfId="7125" priority="502" operator="greaterThan">
      <formula>$H$10</formula>
    </cfRule>
  </conditionalFormatting>
  <conditionalFormatting sqref="M17">
    <cfRule type="cellIs" dxfId="7124" priority="501" operator="greaterThan">
      <formula>$M$10</formula>
    </cfRule>
  </conditionalFormatting>
  <conditionalFormatting sqref="L17">
    <cfRule type="cellIs" dxfId="7123" priority="500" operator="greaterThan">
      <formula>$L$10</formula>
    </cfRule>
  </conditionalFormatting>
  <conditionalFormatting sqref="M17">
    <cfRule type="cellIs" dxfId="7122" priority="499" operator="greaterThan">
      <formula>$M$10</formula>
    </cfRule>
  </conditionalFormatting>
  <conditionalFormatting sqref="L17">
    <cfRule type="cellIs" dxfId="7121" priority="498" operator="greaterThan">
      <formula>$L$10</formula>
    </cfRule>
  </conditionalFormatting>
  <conditionalFormatting sqref="K17">
    <cfRule type="cellIs" dxfId="7120" priority="497" operator="greaterThan">
      <formula>$K$10</formula>
    </cfRule>
  </conditionalFormatting>
  <conditionalFormatting sqref="B17:D17">
    <cfRule type="cellIs" dxfId="7119" priority="496" operator="greaterThan">
      <formula>#REF!</formula>
    </cfRule>
  </conditionalFormatting>
  <conditionalFormatting sqref="E17:G17">
    <cfRule type="cellIs" dxfId="7118" priority="495" operator="greaterThan">
      <formula>$E$10</formula>
    </cfRule>
  </conditionalFormatting>
  <conditionalFormatting sqref="B17:D17">
    <cfRule type="cellIs" dxfId="7117" priority="494" operator="greaterThan">
      <formula>#REF!</formula>
    </cfRule>
  </conditionalFormatting>
  <conditionalFormatting sqref="E17:G17">
    <cfRule type="cellIs" dxfId="7116" priority="493" operator="greaterThan">
      <formula>$E$10</formula>
    </cfRule>
  </conditionalFormatting>
  <conditionalFormatting sqref="I17:J17">
    <cfRule type="cellIs" dxfId="7115" priority="492" operator="greaterThan">
      <formula>$I$10</formula>
    </cfRule>
  </conditionalFormatting>
  <conditionalFormatting sqref="O17">
    <cfRule type="cellIs" dxfId="7114" priority="491" operator="greaterThan">
      <formula>$O$10</formula>
    </cfRule>
  </conditionalFormatting>
  <conditionalFormatting sqref="O17">
    <cfRule type="cellIs" dxfId="7113" priority="490" operator="greaterThan">
      <formula>$O$10</formula>
    </cfRule>
  </conditionalFormatting>
  <conditionalFormatting sqref="H18">
    <cfRule type="cellIs" dxfId="7112" priority="489" operator="greaterThan">
      <formula>$H$10</formula>
    </cfRule>
  </conditionalFormatting>
  <conditionalFormatting sqref="H18">
    <cfRule type="cellIs" dxfId="7111" priority="488" operator="greaterThan">
      <formula>$H$10</formula>
    </cfRule>
  </conditionalFormatting>
  <conditionalFormatting sqref="M18">
    <cfRule type="cellIs" dxfId="7110" priority="487" operator="greaterThan">
      <formula>$M$10</formula>
    </cfRule>
  </conditionalFormatting>
  <conditionalFormatting sqref="L18">
    <cfRule type="cellIs" dxfId="7109" priority="486" operator="greaterThan">
      <formula>$L$10</formula>
    </cfRule>
  </conditionalFormatting>
  <conditionalFormatting sqref="M18">
    <cfRule type="cellIs" dxfId="7108" priority="485" operator="greaterThan">
      <formula>$M$10</formula>
    </cfRule>
  </conditionalFormatting>
  <conditionalFormatting sqref="L18">
    <cfRule type="cellIs" dxfId="7107" priority="484" operator="greaterThan">
      <formula>$L$10</formula>
    </cfRule>
  </conditionalFormatting>
  <conditionalFormatting sqref="K18">
    <cfRule type="cellIs" dxfId="7106" priority="483" operator="greaterThan">
      <formula>$K$10</formula>
    </cfRule>
  </conditionalFormatting>
  <conditionalFormatting sqref="B18:D18">
    <cfRule type="cellIs" dxfId="7105" priority="482" operator="greaterThan">
      <formula>#REF!</formula>
    </cfRule>
  </conditionalFormatting>
  <conditionalFormatting sqref="E18:G18">
    <cfRule type="cellIs" dxfId="7104" priority="481" operator="greaterThan">
      <formula>$E$10</formula>
    </cfRule>
  </conditionalFormatting>
  <conditionalFormatting sqref="B18:D18">
    <cfRule type="cellIs" dxfId="7103" priority="480" operator="greaterThan">
      <formula>#REF!</formula>
    </cfRule>
  </conditionalFormatting>
  <conditionalFormatting sqref="E18:G18">
    <cfRule type="cellIs" dxfId="7102" priority="479" operator="greaterThan">
      <formula>$E$10</formula>
    </cfRule>
  </conditionalFormatting>
  <conditionalFormatting sqref="I18">
    <cfRule type="cellIs" dxfId="7101" priority="478" operator="greaterThan">
      <formula>$I$10</formula>
    </cfRule>
  </conditionalFormatting>
  <conditionalFormatting sqref="O18">
    <cfRule type="cellIs" dxfId="7100" priority="477" operator="greaterThan">
      <formula>$O$10</formula>
    </cfRule>
  </conditionalFormatting>
  <conditionalFormatting sqref="O18">
    <cfRule type="cellIs" dxfId="7099" priority="476" operator="greaterThan">
      <formula>$O$10</formula>
    </cfRule>
  </conditionalFormatting>
  <conditionalFormatting sqref="H19">
    <cfRule type="cellIs" dxfId="7098" priority="475" operator="greaterThan">
      <formula>$H$10</formula>
    </cfRule>
  </conditionalFormatting>
  <conditionalFormatting sqref="H19">
    <cfRule type="cellIs" dxfId="7097" priority="474" operator="greaterThan">
      <formula>$H$10</formula>
    </cfRule>
  </conditionalFormatting>
  <conditionalFormatting sqref="M19">
    <cfRule type="cellIs" dxfId="7096" priority="473" operator="greaterThan">
      <formula>$M$10</formula>
    </cfRule>
  </conditionalFormatting>
  <conditionalFormatting sqref="L19">
    <cfRule type="cellIs" dxfId="7095" priority="472" operator="greaterThan">
      <formula>$L$10</formula>
    </cfRule>
  </conditionalFormatting>
  <conditionalFormatting sqref="M19">
    <cfRule type="cellIs" dxfId="7094" priority="471" operator="greaterThan">
      <formula>$M$10</formula>
    </cfRule>
  </conditionalFormatting>
  <conditionalFormatting sqref="L19">
    <cfRule type="cellIs" dxfId="7093" priority="470" operator="greaterThan">
      <formula>$L$10</formula>
    </cfRule>
  </conditionalFormatting>
  <conditionalFormatting sqref="K19">
    <cfRule type="cellIs" dxfId="7092" priority="469" operator="greaterThan">
      <formula>$K$10</formula>
    </cfRule>
  </conditionalFormatting>
  <conditionalFormatting sqref="B19:D19">
    <cfRule type="cellIs" dxfId="7091" priority="468" operator="greaterThan">
      <formula>#REF!</formula>
    </cfRule>
  </conditionalFormatting>
  <conditionalFormatting sqref="E19:G19">
    <cfRule type="cellIs" dxfId="7090" priority="467" operator="greaterThan">
      <formula>$E$10</formula>
    </cfRule>
  </conditionalFormatting>
  <conditionalFormatting sqref="B19:D19">
    <cfRule type="cellIs" dxfId="7089" priority="466" operator="greaterThan">
      <formula>#REF!</formula>
    </cfRule>
  </conditionalFormatting>
  <conditionalFormatting sqref="E19:G19">
    <cfRule type="cellIs" dxfId="7088" priority="465" operator="greaterThan">
      <formula>$E$10</formula>
    </cfRule>
  </conditionalFormatting>
  <conditionalFormatting sqref="I19">
    <cfRule type="cellIs" dxfId="7087" priority="464" operator="greaterThan">
      <formula>$I$10</formula>
    </cfRule>
  </conditionalFormatting>
  <conditionalFormatting sqref="O19">
    <cfRule type="cellIs" dxfId="7086" priority="463" operator="greaterThan">
      <formula>$O$10</formula>
    </cfRule>
  </conditionalFormatting>
  <conditionalFormatting sqref="O19">
    <cfRule type="cellIs" dxfId="7085" priority="462" operator="greaterThan">
      <formula>$O$10</formula>
    </cfRule>
  </conditionalFormatting>
  <conditionalFormatting sqref="N16">
    <cfRule type="cellIs" dxfId="7084" priority="461" operator="greaterThan">
      <formula>$M$10</formula>
    </cfRule>
  </conditionalFormatting>
  <conditionalFormatting sqref="N16">
    <cfRule type="cellIs" dxfId="7083" priority="460" operator="greaterThan">
      <formula>$M$10</formula>
    </cfRule>
  </conditionalFormatting>
  <conditionalFormatting sqref="N17">
    <cfRule type="cellIs" dxfId="7082" priority="459" operator="greaterThan">
      <formula>$M$10</formula>
    </cfRule>
  </conditionalFormatting>
  <conditionalFormatting sqref="N17">
    <cfRule type="cellIs" dxfId="7081" priority="458" operator="greaterThan">
      <formula>$M$10</formula>
    </cfRule>
  </conditionalFormatting>
  <conditionalFormatting sqref="N18">
    <cfRule type="cellIs" dxfId="7080" priority="457" operator="greaterThan">
      <formula>$M$10</formula>
    </cfRule>
  </conditionalFormatting>
  <conditionalFormatting sqref="N18">
    <cfRule type="cellIs" dxfId="7079" priority="456" operator="greaterThan">
      <formula>$M$10</formula>
    </cfRule>
  </conditionalFormatting>
  <conditionalFormatting sqref="N19">
    <cfRule type="cellIs" dxfId="7078" priority="455" operator="greaterThan">
      <formula>$M$10</formula>
    </cfRule>
  </conditionalFormatting>
  <conditionalFormatting sqref="N19">
    <cfRule type="cellIs" dxfId="7077" priority="454" operator="greaterThan">
      <formula>$M$10</formula>
    </cfRule>
  </conditionalFormatting>
  <conditionalFormatting sqref="J18">
    <cfRule type="cellIs" dxfId="7076" priority="453" operator="greaterThan">
      <formula>$I$10</formula>
    </cfRule>
  </conditionalFormatting>
  <conditionalFormatting sqref="J19">
    <cfRule type="cellIs" dxfId="7075" priority="452" operator="greaterThan">
      <formula>$I$10</formula>
    </cfRule>
  </conditionalFormatting>
  <conditionalFormatting sqref="H20">
    <cfRule type="cellIs" dxfId="7074" priority="451" operator="greaterThan">
      <formula>$H$10</formula>
    </cfRule>
  </conditionalFormatting>
  <conditionalFormatting sqref="H20">
    <cfRule type="cellIs" dxfId="7073" priority="450" operator="greaterThan">
      <formula>$H$10</formula>
    </cfRule>
  </conditionalFormatting>
  <conditionalFormatting sqref="M20">
    <cfRule type="cellIs" dxfId="7072" priority="449" operator="greaterThan">
      <formula>$M$10</formula>
    </cfRule>
  </conditionalFormatting>
  <conditionalFormatting sqref="L20">
    <cfRule type="cellIs" dxfId="7071" priority="448" operator="greaterThan">
      <formula>$L$10</formula>
    </cfRule>
  </conditionalFormatting>
  <conditionalFormatting sqref="M20">
    <cfRule type="cellIs" dxfId="7070" priority="447" operator="greaterThan">
      <formula>$M$10</formula>
    </cfRule>
  </conditionalFormatting>
  <conditionalFormatting sqref="L20">
    <cfRule type="cellIs" dxfId="7069" priority="446" operator="greaterThan">
      <formula>$L$10</formula>
    </cfRule>
  </conditionalFormatting>
  <conditionalFormatting sqref="K20">
    <cfRule type="cellIs" dxfId="7068" priority="445" operator="greaterThan">
      <formula>$K$10</formula>
    </cfRule>
  </conditionalFormatting>
  <conditionalFormatting sqref="B20:D20">
    <cfRule type="cellIs" dxfId="7067" priority="444" operator="greaterThan">
      <formula>#REF!</formula>
    </cfRule>
  </conditionalFormatting>
  <conditionalFormatting sqref="E20:G20">
    <cfRule type="cellIs" dxfId="7066" priority="443" operator="greaterThan">
      <formula>$E$10</formula>
    </cfRule>
  </conditionalFormatting>
  <conditionalFormatting sqref="B20:D20">
    <cfRule type="cellIs" dxfId="7065" priority="442" operator="greaterThan">
      <formula>#REF!</formula>
    </cfRule>
  </conditionalFormatting>
  <conditionalFormatting sqref="E20:G20">
    <cfRule type="cellIs" dxfId="7064" priority="441" operator="greaterThan">
      <formula>$E$10</formula>
    </cfRule>
  </conditionalFormatting>
  <conditionalFormatting sqref="I20:J20">
    <cfRule type="cellIs" dxfId="7063" priority="440" operator="greaterThan">
      <formula>$I$10</formula>
    </cfRule>
  </conditionalFormatting>
  <conditionalFormatting sqref="O20">
    <cfRule type="cellIs" dxfId="7062" priority="439" operator="greaterThan">
      <formula>$O$10</formula>
    </cfRule>
  </conditionalFormatting>
  <conditionalFormatting sqref="O20">
    <cfRule type="cellIs" dxfId="7061" priority="438" operator="greaterThan">
      <formula>$O$10</formula>
    </cfRule>
  </conditionalFormatting>
  <conditionalFormatting sqref="H21">
    <cfRule type="cellIs" dxfId="7060" priority="437" operator="greaterThan">
      <formula>$H$10</formula>
    </cfRule>
  </conditionalFormatting>
  <conditionalFormatting sqref="H21">
    <cfRule type="cellIs" dxfId="7059" priority="436" operator="greaterThan">
      <formula>$H$10</formula>
    </cfRule>
  </conditionalFormatting>
  <conditionalFormatting sqref="M21">
    <cfRule type="cellIs" dxfId="7058" priority="435" operator="greaterThan">
      <formula>$M$10</formula>
    </cfRule>
  </conditionalFormatting>
  <conditionalFormatting sqref="L21">
    <cfRule type="cellIs" dxfId="7057" priority="434" operator="greaterThan">
      <formula>$L$10</formula>
    </cfRule>
  </conditionalFormatting>
  <conditionalFormatting sqref="M21">
    <cfRule type="cellIs" dxfId="7056" priority="433" operator="greaterThan">
      <formula>$M$10</formula>
    </cfRule>
  </conditionalFormatting>
  <conditionalFormatting sqref="L21">
    <cfRule type="cellIs" dxfId="7055" priority="432" operator="greaterThan">
      <formula>$L$10</formula>
    </cfRule>
  </conditionalFormatting>
  <conditionalFormatting sqref="K21">
    <cfRule type="cellIs" dxfId="7054" priority="431" operator="greaterThan">
      <formula>$K$10</formula>
    </cfRule>
  </conditionalFormatting>
  <conditionalFormatting sqref="B21:D21">
    <cfRule type="cellIs" dxfId="7053" priority="430" operator="greaterThan">
      <formula>#REF!</formula>
    </cfRule>
  </conditionalFormatting>
  <conditionalFormatting sqref="B21:D21">
    <cfRule type="cellIs" dxfId="7052" priority="429" operator="greaterThan">
      <formula>#REF!</formula>
    </cfRule>
  </conditionalFormatting>
  <conditionalFormatting sqref="I21:J21">
    <cfRule type="cellIs" dxfId="7051" priority="428" operator="greaterThan">
      <formula>$I$10</formula>
    </cfRule>
  </conditionalFormatting>
  <conditionalFormatting sqref="O21">
    <cfRule type="cellIs" dxfId="7050" priority="427" operator="greaterThan">
      <formula>$O$10</formula>
    </cfRule>
  </conditionalFormatting>
  <conditionalFormatting sqref="O21">
    <cfRule type="cellIs" dxfId="7049" priority="426" operator="greaterThan">
      <formula>$O$10</formula>
    </cfRule>
  </conditionalFormatting>
  <conditionalFormatting sqref="H22">
    <cfRule type="cellIs" dxfId="7048" priority="425" operator="greaterThan">
      <formula>$H$10</formula>
    </cfRule>
  </conditionalFormatting>
  <conditionalFormatting sqref="H22">
    <cfRule type="cellIs" dxfId="7047" priority="424" operator="greaterThan">
      <formula>$H$10</formula>
    </cfRule>
  </conditionalFormatting>
  <conditionalFormatting sqref="M22">
    <cfRule type="cellIs" dxfId="7046" priority="423" operator="greaterThan">
      <formula>$M$10</formula>
    </cfRule>
  </conditionalFormatting>
  <conditionalFormatting sqref="L22">
    <cfRule type="cellIs" dxfId="7045" priority="422" operator="greaterThan">
      <formula>$L$10</formula>
    </cfRule>
  </conditionalFormatting>
  <conditionalFormatting sqref="M22">
    <cfRule type="cellIs" dxfId="7044" priority="421" operator="greaterThan">
      <formula>$M$10</formula>
    </cfRule>
  </conditionalFormatting>
  <conditionalFormatting sqref="L22">
    <cfRule type="cellIs" dxfId="7043" priority="420" operator="greaterThan">
      <formula>$L$10</formula>
    </cfRule>
  </conditionalFormatting>
  <conditionalFormatting sqref="K22">
    <cfRule type="cellIs" dxfId="7042" priority="419" operator="greaterThan">
      <formula>$K$10</formula>
    </cfRule>
  </conditionalFormatting>
  <conditionalFormatting sqref="B22:D22">
    <cfRule type="cellIs" dxfId="7041" priority="418" operator="greaterThan">
      <formula>#REF!</formula>
    </cfRule>
  </conditionalFormatting>
  <conditionalFormatting sqref="E22:G22">
    <cfRule type="cellIs" dxfId="7040" priority="417" operator="greaterThan">
      <formula>$E$10</formula>
    </cfRule>
  </conditionalFormatting>
  <conditionalFormatting sqref="B22:D22">
    <cfRule type="cellIs" dxfId="7039" priority="416" operator="greaterThan">
      <formula>#REF!</formula>
    </cfRule>
  </conditionalFormatting>
  <conditionalFormatting sqref="E22:G22">
    <cfRule type="cellIs" dxfId="7038" priority="415" operator="greaterThan">
      <formula>$E$10</formula>
    </cfRule>
  </conditionalFormatting>
  <conditionalFormatting sqref="I22:J22">
    <cfRule type="cellIs" dxfId="7037" priority="414" operator="greaterThan">
      <formula>$I$10</formula>
    </cfRule>
  </conditionalFormatting>
  <conditionalFormatting sqref="O22">
    <cfRule type="cellIs" dxfId="7036" priority="413" operator="greaterThan">
      <formula>$O$10</formula>
    </cfRule>
  </conditionalFormatting>
  <conditionalFormatting sqref="O22">
    <cfRule type="cellIs" dxfId="7035" priority="412" operator="greaterThan">
      <formula>$O$10</formula>
    </cfRule>
  </conditionalFormatting>
  <conditionalFormatting sqref="N20">
    <cfRule type="cellIs" dxfId="7034" priority="411" operator="greaterThan">
      <formula>$M$10</formula>
    </cfRule>
  </conditionalFormatting>
  <conditionalFormatting sqref="N20">
    <cfRule type="cellIs" dxfId="7033" priority="410" operator="greaterThan">
      <formula>$M$10</formula>
    </cfRule>
  </conditionalFormatting>
  <conditionalFormatting sqref="N21">
    <cfRule type="cellIs" dxfId="7032" priority="409" operator="greaterThan">
      <formula>$M$10</formula>
    </cfRule>
  </conditionalFormatting>
  <conditionalFormatting sqref="N21">
    <cfRule type="cellIs" dxfId="7031" priority="408" operator="greaterThan">
      <formula>$M$10</formula>
    </cfRule>
  </conditionalFormatting>
  <conditionalFormatting sqref="N22">
    <cfRule type="cellIs" dxfId="7030" priority="407" operator="greaterThan">
      <formula>$M$10</formula>
    </cfRule>
  </conditionalFormatting>
  <conditionalFormatting sqref="N22">
    <cfRule type="cellIs" dxfId="7029" priority="406" operator="greaterThan">
      <formula>$M$10</formula>
    </cfRule>
  </conditionalFormatting>
  <conditionalFormatting sqref="E21">
    <cfRule type="cellIs" dxfId="7028" priority="405" operator="greaterThan">
      <formula>#REF!</formula>
    </cfRule>
  </conditionalFormatting>
  <conditionalFormatting sqref="E21">
    <cfRule type="cellIs" dxfId="7027" priority="404" operator="greaterThan">
      <formula>#REF!</formula>
    </cfRule>
  </conditionalFormatting>
  <conditionalFormatting sqref="F21">
    <cfRule type="cellIs" dxfId="7026" priority="403" operator="greaterThan">
      <formula>#REF!</formula>
    </cfRule>
  </conditionalFormatting>
  <conditionalFormatting sqref="F21">
    <cfRule type="cellIs" dxfId="7025" priority="402" operator="greaterThan">
      <formula>#REF!</formula>
    </cfRule>
  </conditionalFormatting>
  <conditionalFormatting sqref="G21">
    <cfRule type="cellIs" dxfId="7024" priority="401" operator="greaterThan">
      <formula>#REF!</formula>
    </cfRule>
  </conditionalFormatting>
  <conditionalFormatting sqref="G21">
    <cfRule type="cellIs" dxfId="7023" priority="400" operator="greaterThan">
      <formula>#REF!</formula>
    </cfRule>
  </conditionalFormatting>
  <conditionalFormatting sqref="P16">
    <cfRule type="cellIs" dxfId="7022" priority="399" operator="greaterThan">
      <formula>$I$10</formula>
    </cfRule>
  </conditionalFormatting>
  <conditionalFormatting sqref="P17">
    <cfRule type="cellIs" dxfId="7021" priority="398" operator="greaterThan">
      <formula>$I$10</formula>
    </cfRule>
  </conditionalFormatting>
  <conditionalFormatting sqref="P18">
    <cfRule type="cellIs" dxfId="7020" priority="397" operator="greaterThan">
      <formula>$I$10</formula>
    </cfRule>
  </conditionalFormatting>
  <conditionalFormatting sqref="P19">
    <cfRule type="cellIs" dxfId="7019" priority="396" operator="greaterThan">
      <formula>$I$10</formula>
    </cfRule>
  </conditionalFormatting>
  <conditionalFormatting sqref="P20">
    <cfRule type="cellIs" dxfId="7018" priority="395" operator="greaterThan">
      <formula>$I$10</formula>
    </cfRule>
  </conditionalFormatting>
  <conditionalFormatting sqref="P21">
    <cfRule type="cellIs" dxfId="7017" priority="394" operator="greaterThan">
      <formula>$I$10</formula>
    </cfRule>
  </conditionalFormatting>
  <conditionalFormatting sqref="P22">
    <cfRule type="cellIs" dxfId="7016" priority="393" operator="greaterThan">
      <formula>$I$10</formula>
    </cfRule>
  </conditionalFormatting>
  <conditionalFormatting sqref="H23">
    <cfRule type="cellIs" dxfId="7015" priority="392" operator="greaterThan">
      <formula>$H$10</formula>
    </cfRule>
  </conditionalFormatting>
  <conditionalFormatting sqref="H23">
    <cfRule type="cellIs" dxfId="7014" priority="391" operator="greaterThan">
      <formula>$H$10</formula>
    </cfRule>
  </conditionalFormatting>
  <conditionalFormatting sqref="M23">
    <cfRule type="cellIs" dxfId="7013" priority="390" operator="greaterThan">
      <formula>$M$10</formula>
    </cfRule>
  </conditionalFormatting>
  <conditionalFormatting sqref="L23">
    <cfRule type="cellIs" dxfId="7012" priority="389" operator="greaterThan">
      <formula>$L$10</formula>
    </cfRule>
  </conditionalFormatting>
  <conditionalFormatting sqref="M23">
    <cfRule type="cellIs" dxfId="7011" priority="388" operator="greaterThan">
      <formula>$M$10</formula>
    </cfRule>
  </conditionalFormatting>
  <conditionalFormatting sqref="L23">
    <cfRule type="cellIs" dxfId="7010" priority="387" operator="greaterThan">
      <formula>$L$10</formula>
    </cfRule>
  </conditionalFormatting>
  <conditionalFormatting sqref="K23">
    <cfRule type="cellIs" dxfId="7009" priority="386" operator="greaterThan">
      <formula>$K$10</formula>
    </cfRule>
  </conditionalFormatting>
  <conditionalFormatting sqref="B23:D23">
    <cfRule type="cellIs" dxfId="7008" priority="385" operator="greaterThan">
      <formula>#REF!</formula>
    </cfRule>
  </conditionalFormatting>
  <conditionalFormatting sqref="E23:G23">
    <cfRule type="cellIs" dxfId="7007" priority="384" operator="greaterThan">
      <formula>$E$10</formula>
    </cfRule>
  </conditionalFormatting>
  <conditionalFormatting sqref="B23:D23">
    <cfRule type="cellIs" dxfId="7006" priority="383" operator="greaterThan">
      <formula>#REF!</formula>
    </cfRule>
  </conditionalFormatting>
  <conditionalFormatting sqref="E23:G23">
    <cfRule type="cellIs" dxfId="7005" priority="382" operator="greaterThan">
      <formula>$E$10</formula>
    </cfRule>
  </conditionalFormatting>
  <conditionalFormatting sqref="I23:J23">
    <cfRule type="cellIs" dxfId="7004" priority="381" operator="greaterThan">
      <formula>$I$10</formula>
    </cfRule>
  </conditionalFormatting>
  <conditionalFormatting sqref="O23">
    <cfRule type="cellIs" dxfId="7003" priority="380" operator="greaterThan">
      <formula>$O$10</formula>
    </cfRule>
  </conditionalFormatting>
  <conditionalFormatting sqref="O23">
    <cfRule type="cellIs" dxfId="7002" priority="379" operator="greaterThan">
      <formula>$O$10</formula>
    </cfRule>
  </conditionalFormatting>
  <conditionalFormatting sqref="H24">
    <cfRule type="cellIs" dxfId="7001" priority="378" operator="greaterThan">
      <formula>$H$10</formula>
    </cfRule>
  </conditionalFormatting>
  <conditionalFormatting sqref="H24">
    <cfRule type="cellIs" dxfId="7000" priority="377" operator="greaterThan">
      <formula>$H$10</formula>
    </cfRule>
  </conditionalFormatting>
  <conditionalFormatting sqref="M24">
    <cfRule type="cellIs" dxfId="6999" priority="376" operator="greaterThan">
      <formula>$M$10</formula>
    </cfRule>
  </conditionalFormatting>
  <conditionalFormatting sqref="L24">
    <cfRule type="cellIs" dxfId="6998" priority="375" operator="greaterThan">
      <formula>$L$10</formula>
    </cfRule>
  </conditionalFormatting>
  <conditionalFormatting sqref="M24">
    <cfRule type="cellIs" dxfId="6997" priority="374" operator="greaterThan">
      <formula>$M$10</formula>
    </cfRule>
  </conditionalFormatting>
  <conditionalFormatting sqref="L24">
    <cfRule type="cellIs" dxfId="6996" priority="373" operator="greaterThan">
      <formula>$L$10</formula>
    </cfRule>
  </conditionalFormatting>
  <conditionalFormatting sqref="K24">
    <cfRule type="cellIs" dxfId="6995" priority="372" operator="greaterThan">
      <formula>$K$10</formula>
    </cfRule>
  </conditionalFormatting>
  <conditionalFormatting sqref="B24:D24">
    <cfRule type="cellIs" dxfId="6994" priority="371" operator="greaterThan">
      <formula>#REF!</formula>
    </cfRule>
  </conditionalFormatting>
  <conditionalFormatting sqref="E24:G24">
    <cfRule type="cellIs" dxfId="6993" priority="370" operator="greaterThan">
      <formula>$E$10</formula>
    </cfRule>
  </conditionalFormatting>
  <conditionalFormatting sqref="B24:D24">
    <cfRule type="cellIs" dxfId="6992" priority="369" operator="greaterThan">
      <formula>#REF!</formula>
    </cfRule>
  </conditionalFormatting>
  <conditionalFormatting sqref="E24:G24">
    <cfRule type="cellIs" dxfId="6991" priority="368" operator="greaterThan">
      <formula>$E$10</formula>
    </cfRule>
  </conditionalFormatting>
  <conditionalFormatting sqref="I24:J24">
    <cfRule type="cellIs" dxfId="6990" priority="367" operator="greaterThan">
      <formula>$I$10</formula>
    </cfRule>
  </conditionalFormatting>
  <conditionalFormatting sqref="O24">
    <cfRule type="cellIs" dxfId="6989" priority="366" operator="greaterThan">
      <formula>$O$10</formula>
    </cfRule>
  </conditionalFormatting>
  <conditionalFormatting sqref="O24">
    <cfRule type="cellIs" dxfId="6988" priority="365" operator="greaterThan">
      <formula>$O$10</formula>
    </cfRule>
  </conditionalFormatting>
  <conditionalFormatting sqref="H25">
    <cfRule type="cellIs" dxfId="6987" priority="364" operator="greaterThan">
      <formula>$H$10</formula>
    </cfRule>
  </conditionalFormatting>
  <conditionalFormatting sqref="H25">
    <cfRule type="cellIs" dxfId="6986" priority="363" operator="greaterThan">
      <formula>$H$10</formula>
    </cfRule>
  </conditionalFormatting>
  <conditionalFormatting sqref="M25">
    <cfRule type="cellIs" dxfId="6985" priority="362" operator="greaterThan">
      <formula>$M$10</formula>
    </cfRule>
  </conditionalFormatting>
  <conditionalFormatting sqref="L25">
    <cfRule type="cellIs" dxfId="6984" priority="361" operator="greaterThan">
      <formula>$L$10</formula>
    </cfRule>
  </conditionalFormatting>
  <conditionalFormatting sqref="M25">
    <cfRule type="cellIs" dxfId="6983" priority="360" operator="greaterThan">
      <formula>$M$10</formula>
    </cfRule>
  </conditionalFormatting>
  <conditionalFormatting sqref="L25">
    <cfRule type="cellIs" dxfId="6982" priority="359" operator="greaterThan">
      <formula>$L$10</formula>
    </cfRule>
  </conditionalFormatting>
  <conditionalFormatting sqref="K25">
    <cfRule type="cellIs" dxfId="6981" priority="358" operator="greaterThan">
      <formula>$K$10</formula>
    </cfRule>
  </conditionalFormatting>
  <conditionalFormatting sqref="B25:D25">
    <cfRule type="cellIs" dxfId="6980" priority="357" operator="greaterThan">
      <formula>#REF!</formula>
    </cfRule>
  </conditionalFormatting>
  <conditionalFormatting sqref="E25:G25">
    <cfRule type="cellIs" dxfId="6979" priority="356" operator="greaterThan">
      <formula>$E$10</formula>
    </cfRule>
  </conditionalFormatting>
  <conditionalFormatting sqref="B25:D25">
    <cfRule type="cellIs" dxfId="6978" priority="355" operator="greaterThan">
      <formula>#REF!</formula>
    </cfRule>
  </conditionalFormatting>
  <conditionalFormatting sqref="E25:G25">
    <cfRule type="cellIs" dxfId="6977" priority="354" operator="greaterThan">
      <formula>$E$10</formula>
    </cfRule>
  </conditionalFormatting>
  <conditionalFormatting sqref="I25">
    <cfRule type="cellIs" dxfId="6976" priority="353" operator="greaterThan">
      <formula>$I$10</formula>
    </cfRule>
  </conditionalFormatting>
  <conditionalFormatting sqref="O25">
    <cfRule type="cellIs" dxfId="6975" priority="352" operator="greaterThan">
      <formula>$O$10</formula>
    </cfRule>
  </conditionalFormatting>
  <conditionalFormatting sqref="O25">
    <cfRule type="cellIs" dxfId="6974" priority="351" operator="greaterThan">
      <formula>$O$10</formula>
    </cfRule>
  </conditionalFormatting>
  <conditionalFormatting sqref="H26">
    <cfRule type="cellIs" dxfId="6973" priority="350" operator="greaterThan">
      <formula>$H$10</formula>
    </cfRule>
  </conditionalFormatting>
  <conditionalFormatting sqref="H26">
    <cfRule type="cellIs" dxfId="6972" priority="349" operator="greaterThan">
      <formula>$H$10</formula>
    </cfRule>
  </conditionalFormatting>
  <conditionalFormatting sqref="M26">
    <cfRule type="cellIs" dxfId="6971" priority="348" operator="greaterThan">
      <formula>$M$10</formula>
    </cfRule>
  </conditionalFormatting>
  <conditionalFormatting sqref="L26">
    <cfRule type="cellIs" dxfId="6970" priority="347" operator="greaterThan">
      <formula>$L$10</formula>
    </cfRule>
  </conditionalFormatting>
  <conditionalFormatting sqref="M26">
    <cfRule type="cellIs" dxfId="6969" priority="346" operator="greaterThan">
      <formula>$M$10</formula>
    </cfRule>
  </conditionalFormatting>
  <conditionalFormatting sqref="L26">
    <cfRule type="cellIs" dxfId="6968" priority="345" operator="greaterThan">
      <formula>$L$10</formula>
    </cfRule>
  </conditionalFormatting>
  <conditionalFormatting sqref="K26">
    <cfRule type="cellIs" dxfId="6967" priority="344" operator="greaterThan">
      <formula>$K$10</formula>
    </cfRule>
  </conditionalFormatting>
  <conditionalFormatting sqref="B26:D26">
    <cfRule type="cellIs" dxfId="6966" priority="343" operator="greaterThan">
      <formula>#REF!</formula>
    </cfRule>
  </conditionalFormatting>
  <conditionalFormatting sqref="E26:G26">
    <cfRule type="cellIs" dxfId="6965" priority="342" operator="greaterThan">
      <formula>$E$10</formula>
    </cfRule>
  </conditionalFormatting>
  <conditionalFormatting sqref="B26:D26">
    <cfRule type="cellIs" dxfId="6964" priority="341" operator="greaterThan">
      <formula>#REF!</formula>
    </cfRule>
  </conditionalFormatting>
  <conditionalFormatting sqref="E26:G26">
    <cfRule type="cellIs" dxfId="6963" priority="340" operator="greaterThan">
      <formula>$E$10</formula>
    </cfRule>
  </conditionalFormatting>
  <conditionalFormatting sqref="I26">
    <cfRule type="cellIs" dxfId="6962" priority="339" operator="greaterThan">
      <formula>$I$10</formula>
    </cfRule>
  </conditionalFormatting>
  <conditionalFormatting sqref="O26">
    <cfRule type="cellIs" dxfId="6961" priority="338" operator="greaterThan">
      <formula>$O$10</formula>
    </cfRule>
  </conditionalFormatting>
  <conditionalFormatting sqref="O26">
    <cfRule type="cellIs" dxfId="6960" priority="337" operator="greaterThan">
      <formula>$O$10</formula>
    </cfRule>
  </conditionalFormatting>
  <conditionalFormatting sqref="N23">
    <cfRule type="cellIs" dxfId="6959" priority="336" operator="greaterThan">
      <formula>$M$10</formula>
    </cfRule>
  </conditionalFormatting>
  <conditionalFormatting sqref="N23">
    <cfRule type="cellIs" dxfId="6958" priority="335" operator="greaterThan">
      <formula>$M$10</formula>
    </cfRule>
  </conditionalFormatting>
  <conditionalFormatting sqref="N24">
    <cfRule type="cellIs" dxfId="6957" priority="334" operator="greaterThan">
      <formula>$M$10</formula>
    </cfRule>
  </conditionalFormatting>
  <conditionalFormatting sqref="N24">
    <cfRule type="cellIs" dxfId="6956" priority="333" operator="greaterThan">
      <formula>$M$10</formula>
    </cfRule>
  </conditionalFormatting>
  <conditionalFormatting sqref="N25">
    <cfRule type="cellIs" dxfId="6955" priority="332" operator="greaterThan">
      <formula>$M$10</formula>
    </cfRule>
  </conditionalFormatting>
  <conditionalFormatting sqref="N25">
    <cfRule type="cellIs" dxfId="6954" priority="331" operator="greaterThan">
      <formula>$M$10</formula>
    </cfRule>
  </conditionalFormatting>
  <conditionalFormatting sqref="N26">
    <cfRule type="cellIs" dxfId="6953" priority="330" operator="greaterThan">
      <formula>$M$10</formula>
    </cfRule>
  </conditionalFormatting>
  <conditionalFormatting sqref="N26">
    <cfRule type="cellIs" dxfId="6952" priority="329" operator="greaterThan">
      <formula>$M$10</formula>
    </cfRule>
  </conditionalFormatting>
  <conditionalFormatting sqref="J25">
    <cfRule type="cellIs" dxfId="6951" priority="328" operator="greaterThan">
      <formula>$I$10</formula>
    </cfRule>
  </conditionalFormatting>
  <conditionalFormatting sqref="J26">
    <cfRule type="cellIs" dxfId="6950" priority="327" operator="greaterThan">
      <formula>$I$10</formula>
    </cfRule>
  </conditionalFormatting>
  <conditionalFormatting sqref="H27">
    <cfRule type="cellIs" dxfId="6949" priority="326" operator="greaterThan">
      <formula>$H$10</formula>
    </cfRule>
  </conditionalFormatting>
  <conditionalFormatting sqref="H27">
    <cfRule type="cellIs" dxfId="6948" priority="325" operator="greaterThan">
      <formula>$H$10</formula>
    </cfRule>
  </conditionalFormatting>
  <conditionalFormatting sqref="M27">
    <cfRule type="cellIs" dxfId="6947" priority="324" operator="greaterThan">
      <formula>$M$10</formula>
    </cfRule>
  </conditionalFormatting>
  <conditionalFormatting sqref="L27">
    <cfRule type="cellIs" dxfId="6946" priority="323" operator="greaterThan">
      <formula>$L$10</formula>
    </cfRule>
  </conditionalFormatting>
  <conditionalFormatting sqref="M27">
    <cfRule type="cellIs" dxfId="6945" priority="322" operator="greaterThan">
      <formula>$M$10</formula>
    </cfRule>
  </conditionalFormatting>
  <conditionalFormatting sqref="L27">
    <cfRule type="cellIs" dxfId="6944" priority="321" operator="greaterThan">
      <formula>$L$10</formula>
    </cfRule>
  </conditionalFormatting>
  <conditionalFormatting sqref="K27">
    <cfRule type="cellIs" dxfId="6943" priority="320" operator="greaterThan">
      <formula>$K$10</formula>
    </cfRule>
  </conditionalFormatting>
  <conditionalFormatting sqref="B27:D27">
    <cfRule type="cellIs" dxfId="6942" priority="319" operator="greaterThan">
      <formula>#REF!</formula>
    </cfRule>
  </conditionalFormatting>
  <conditionalFormatting sqref="E27:G27">
    <cfRule type="cellIs" dxfId="6941" priority="318" operator="greaterThan">
      <formula>$E$10</formula>
    </cfRule>
  </conditionalFormatting>
  <conditionalFormatting sqref="B27:D27">
    <cfRule type="cellIs" dxfId="6940" priority="317" operator="greaterThan">
      <formula>#REF!</formula>
    </cfRule>
  </conditionalFormatting>
  <conditionalFormatting sqref="E27:G27">
    <cfRule type="cellIs" dxfId="6939" priority="316" operator="greaterThan">
      <formula>$E$10</formula>
    </cfRule>
  </conditionalFormatting>
  <conditionalFormatting sqref="I27:J27">
    <cfRule type="cellIs" dxfId="6938" priority="315" operator="greaterThan">
      <formula>$I$10</formula>
    </cfRule>
  </conditionalFormatting>
  <conditionalFormatting sqref="O27">
    <cfRule type="cellIs" dxfId="6937" priority="314" operator="greaterThan">
      <formula>$O$10</formula>
    </cfRule>
  </conditionalFormatting>
  <conditionalFormatting sqref="O27">
    <cfRule type="cellIs" dxfId="6936" priority="313" operator="greaterThan">
      <formula>$O$10</formula>
    </cfRule>
  </conditionalFormatting>
  <conditionalFormatting sqref="H28">
    <cfRule type="cellIs" dxfId="6935" priority="312" operator="greaterThan">
      <formula>$H$10</formula>
    </cfRule>
  </conditionalFormatting>
  <conditionalFormatting sqref="H28">
    <cfRule type="cellIs" dxfId="6934" priority="311" operator="greaterThan">
      <formula>$H$10</formula>
    </cfRule>
  </conditionalFormatting>
  <conditionalFormatting sqref="M28">
    <cfRule type="cellIs" dxfId="6933" priority="310" operator="greaterThan">
      <formula>$M$10</formula>
    </cfRule>
  </conditionalFormatting>
  <conditionalFormatting sqref="L28">
    <cfRule type="cellIs" dxfId="6932" priority="309" operator="greaterThan">
      <formula>$L$10</formula>
    </cfRule>
  </conditionalFormatting>
  <conditionalFormatting sqref="M28">
    <cfRule type="cellIs" dxfId="6931" priority="308" operator="greaterThan">
      <formula>$M$10</formula>
    </cfRule>
  </conditionalFormatting>
  <conditionalFormatting sqref="L28">
    <cfRule type="cellIs" dxfId="6930" priority="307" operator="greaterThan">
      <formula>$L$10</formula>
    </cfRule>
  </conditionalFormatting>
  <conditionalFormatting sqref="K28">
    <cfRule type="cellIs" dxfId="6929" priority="306" operator="greaterThan">
      <formula>$K$10</formula>
    </cfRule>
  </conditionalFormatting>
  <conditionalFormatting sqref="B28:D28">
    <cfRule type="cellIs" dxfId="6928" priority="305" operator="greaterThan">
      <formula>#REF!</formula>
    </cfRule>
  </conditionalFormatting>
  <conditionalFormatting sqref="B28:D28">
    <cfRule type="cellIs" dxfId="6927" priority="304" operator="greaterThan">
      <formula>#REF!</formula>
    </cfRule>
  </conditionalFormatting>
  <conditionalFormatting sqref="I28:J28">
    <cfRule type="cellIs" dxfId="6926" priority="303" operator="greaterThan">
      <formula>$I$10</formula>
    </cfRule>
  </conditionalFormatting>
  <conditionalFormatting sqref="O28">
    <cfRule type="cellIs" dxfId="6925" priority="302" operator="greaterThan">
      <formula>$O$10</formula>
    </cfRule>
  </conditionalFormatting>
  <conditionalFormatting sqref="O28">
    <cfRule type="cellIs" dxfId="6924" priority="301" operator="greaterThan">
      <formula>$O$10</formula>
    </cfRule>
  </conditionalFormatting>
  <conditionalFormatting sqref="H29">
    <cfRule type="cellIs" dxfId="6923" priority="300" operator="greaterThan">
      <formula>$H$10</formula>
    </cfRule>
  </conditionalFormatting>
  <conditionalFormatting sqref="H29">
    <cfRule type="cellIs" dxfId="6922" priority="299" operator="greaterThan">
      <formula>$H$10</formula>
    </cfRule>
  </conditionalFormatting>
  <conditionalFormatting sqref="M29">
    <cfRule type="cellIs" dxfId="6921" priority="298" operator="greaterThan">
      <formula>$M$10</formula>
    </cfRule>
  </conditionalFormatting>
  <conditionalFormatting sqref="L29">
    <cfRule type="cellIs" dxfId="6920" priority="297" operator="greaterThan">
      <formula>$L$10</formula>
    </cfRule>
  </conditionalFormatting>
  <conditionalFormatting sqref="M29">
    <cfRule type="cellIs" dxfId="6919" priority="296" operator="greaterThan">
      <formula>$M$10</formula>
    </cfRule>
  </conditionalFormatting>
  <conditionalFormatting sqref="L29">
    <cfRule type="cellIs" dxfId="6918" priority="295" operator="greaterThan">
      <formula>$L$10</formula>
    </cfRule>
  </conditionalFormatting>
  <conditionalFormatting sqref="K29">
    <cfRule type="cellIs" dxfId="6917" priority="294" operator="greaterThan">
      <formula>$K$10</formula>
    </cfRule>
  </conditionalFormatting>
  <conditionalFormatting sqref="B29:D29">
    <cfRule type="cellIs" dxfId="6916" priority="293" operator="greaterThan">
      <formula>#REF!</formula>
    </cfRule>
  </conditionalFormatting>
  <conditionalFormatting sqref="E29:G29">
    <cfRule type="cellIs" dxfId="6915" priority="292" operator="greaterThan">
      <formula>$E$10</formula>
    </cfRule>
  </conditionalFormatting>
  <conditionalFormatting sqref="B29:D29">
    <cfRule type="cellIs" dxfId="6914" priority="291" operator="greaterThan">
      <formula>#REF!</formula>
    </cfRule>
  </conditionalFormatting>
  <conditionalFormatting sqref="E29:G29">
    <cfRule type="cellIs" dxfId="6913" priority="290" operator="greaterThan">
      <formula>$E$10</formula>
    </cfRule>
  </conditionalFormatting>
  <conditionalFormatting sqref="I29:J29">
    <cfRule type="cellIs" dxfId="6912" priority="289" operator="greaterThan">
      <formula>$I$10</formula>
    </cfRule>
  </conditionalFormatting>
  <conditionalFormatting sqref="O29">
    <cfRule type="cellIs" dxfId="6911" priority="288" operator="greaterThan">
      <formula>$O$10</formula>
    </cfRule>
  </conditionalFormatting>
  <conditionalFormatting sqref="O29">
    <cfRule type="cellIs" dxfId="6910" priority="287" operator="greaterThan">
      <formula>$O$10</formula>
    </cfRule>
  </conditionalFormatting>
  <conditionalFormatting sqref="N27">
    <cfRule type="cellIs" dxfId="6909" priority="286" operator="greaterThan">
      <formula>$M$10</formula>
    </cfRule>
  </conditionalFormatting>
  <conditionalFormatting sqref="N27">
    <cfRule type="cellIs" dxfId="6908" priority="285" operator="greaterThan">
      <formula>$M$10</formula>
    </cfRule>
  </conditionalFormatting>
  <conditionalFormatting sqref="N28">
    <cfRule type="cellIs" dxfId="6907" priority="284" operator="greaterThan">
      <formula>$M$10</formula>
    </cfRule>
  </conditionalFormatting>
  <conditionalFormatting sqref="N28">
    <cfRule type="cellIs" dxfId="6906" priority="283" operator="greaterThan">
      <formula>$M$10</formula>
    </cfRule>
  </conditionalFormatting>
  <conditionalFormatting sqref="N29">
    <cfRule type="cellIs" dxfId="6905" priority="282" operator="greaterThan">
      <formula>$M$10</formula>
    </cfRule>
  </conditionalFormatting>
  <conditionalFormatting sqref="N29">
    <cfRule type="cellIs" dxfId="6904" priority="281" operator="greaterThan">
      <formula>$M$10</formula>
    </cfRule>
  </conditionalFormatting>
  <conditionalFormatting sqref="E28">
    <cfRule type="cellIs" dxfId="6903" priority="280" operator="greaterThan">
      <formula>#REF!</formula>
    </cfRule>
  </conditionalFormatting>
  <conditionalFormatting sqref="E28">
    <cfRule type="cellIs" dxfId="6902" priority="279" operator="greaterThan">
      <formula>#REF!</formula>
    </cfRule>
  </conditionalFormatting>
  <conditionalFormatting sqref="F28">
    <cfRule type="cellIs" dxfId="6901" priority="278" operator="greaterThan">
      <formula>#REF!</formula>
    </cfRule>
  </conditionalFormatting>
  <conditionalFormatting sqref="F28">
    <cfRule type="cellIs" dxfId="6900" priority="277" operator="greaterThan">
      <formula>#REF!</formula>
    </cfRule>
  </conditionalFormatting>
  <conditionalFormatting sqref="G28">
    <cfRule type="cellIs" dxfId="6899" priority="276" operator="greaterThan">
      <formula>#REF!</formula>
    </cfRule>
  </conditionalFormatting>
  <conditionalFormatting sqref="G28">
    <cfRule type="cellIs" dxfId="6898" priority="275" operator="greaterThan">
      <formula>#REF!</formula>
    </cfRule>
  </conditionalFormatting>
  <conditionalFormatting sqref="P23">
    <cfRule type="cellIs" dxfId="6897" priority="274" operator="greaterThan">
      <formula>$I$10</formula>
    </cfRule>
  </conditionalFormatting>
  <conditionalFormatting sqref="P24">
    <cfRule type="cellIs" dxfId="6896" priority="273" operator="greaterThan">
      <formula>$I$10</formula>
    </cfRule>
  </conditionalFormatting>
  <conditionalFormatting sqref="P25">
    <cfRule type="cellIs" dxfId="6895" priority="272" operator="greaterThan">
      <formula>$I$10</formula>
    </cfRule>
  </conditionalFormatting>
  <conditionalFormatting sqref="P26">
    <cfRule type="cellIs" dxfId="6894" priority="271" operator="greaterThan">
      <formula>$I$10</formula>
    </cfRule>
  </conditionalFormatting>
  <conditionalFormatting sqref="P27">
    <cfRule type="cellIs" dxfId="6893" priority="270" operator="greaterThan">
      <formula>$I$10</formula>
    </cfRule>
  </conditionalFormatting>
  <conditionalFormatting sqref="P28">
    <cfRule type="cellIs" dxfId="6892" priority="269" operator="greaterThan">
      <formula>$I$10</formula>
    </cfRule>
  </conditionalFormatting>
  <conditionalFormatting sqref="P29">
    <cfRule type="cellIs" dxfId="6891" priority="268" operator="greaterThan">
      <formula>$I$10</formula>
    </cfRule>
  </conditionalFormatting>
  <conditionalFormatting sqref="H30">
    <cfRule type="cellIs" dxfId="6890" priority="267" operator="greaterThan">
      <formula>$H$10</formula>
    </cfRule>
  </conditionalFormatting>
  <conditionalFormatting sqref="H30">
    <cfRule type="cellIs" dxfId="6889" priority="266" operator="greaterThan">
      <formula>$H$10</formula>
    </cfRule>
  </conditionalFormatting>
  <conditionalFormatting sqref="M30">
    <cfRule type="cellIs" dxfId="6888" priority="265" operator="greaterThan">
      <formula>$M$10</formula>
    </cfRule>
  </conditionalFormatting>
  <conditionalFormatting sqref="L30">
    <cfRule type="cellIs" dxfId="6887" priority="264" operator="greaterThan">
      <formula>$L$10</formula>
    </cfRule>
  </conditionalFormatting>
  <conditionalFormatting sqref="M30">
    <cfRule type="cellIs" dxfId="6886" priority="263" operator="greaterThan">
      <formula>$M$10</formula>
    </cfRule>
  </conditionalFormatting>
  <conditionalFormatting sqref="L30">
    <cfRule type="cellIs" dxfId="6885" priority="262" operator="greaterThan">
      <formula>$L$10</formula>
    </cfRule>
  </conditionalFormatting>
  <conditionalFormatting sqref="K30">
    <cfRule type="cellIs" dxfId="6884" priority="261" operator="greaterThan">
      <formula>$K$10</formula>
    </cfRule>
  </conditionalFormatting>
  <conditionalFormatting sqref="B30:D30">
    <cfRule type="cellIs" dxfId="6883" priority="260" operator="greaterThan">
      <formula>#REF!</formula>
    </cfRule>
  </conditionalFormatting>
  <conditionalFormatting sqref="E30:G30">
    <cfRule type="cellIs" dxfId="6882" priority="259" operator="greaterThan">
      <formula>$E$10</formula>
    </cfRule>
  </conditionalFormatting>
  <conditionalFormatting sqref="B30:D30">
    <cfRule type="cellIs" dxfId="6881" priority="258" operator="greaterThan">
      <formula>#REF!</formula>
    </cfRule>
  </conditionalFormatting>
  <conditionalFormatting sqref="E30:G30">
    <cfRule type="cellIs" dxfId="6880" priority="257" operator="greaterThan">
      <formula>$E$10</formula>
    </cfRule>
  </conditionalFormatting>
  <conditionalFormatting sqref="I30:J30">
    <cfRule type="cellIs" dxfId="6879" priority="256" operator="greaterThan">
      <formula>$I$10</formula>
    </cfRule>
  </conditionalFormatting>
  <conditionalFormatting sqref="O30">
    <cfRule type="cellIs" dxfId="6878" priority="255" operator="greaterThan">
      <formula>$O$10</formula>
    </cfRule>
  </conditionalFormatting>
  <conditionalFormatting sqref="O30">
    <cfRule type="cellIs" dxfId="6877" priority="254" operator="greaterThan">
      <formula>$O$10</formula>
    </cfRule>
  </conditionalFormatting>
  <conditionalFormatting sqref="H31">
    <cfRule type="cellIs" dxfId="6876" priority="253" operator="greaterThan">
      <formula>$H$10</formula>
    </cfRule>
  </conditionalFormatting>
  <conditionalFormatting sqref="H31">
    <cfRule type="cellIs" dxfId="6875" priority="252" operator="greaterThan">
      <formula>$H$10</formula>
    </cfRule>
  </conditionalFormatting>
  <conditionalFormatting sqref="M31">
    <cfRule type="cellIs" dxfId="6874" priority="251" operator="greaterThan">
      <formula>$M$10</formula>
    </cfRule>
  </conditionalFormatting>
  <conditionalFormatting sqref="L31">
    <cfRule type="cellIs" dxfId="6873" priority="250" operator="greaterThan">
      <formula>$L$10</formula>
    </cfRule>
  </conditionalFormatting>
  <conditionalFormatting sqref="M31">
    <cfRule type="cellIs" dxfId="6872" priority="249" operator="greaterThan">
      <formula>$M$10</formula>
    </cfRule>
  </conditionalFormatting>
  <conditionalFormatting sqref="L31">
    <cfRule type="cellIs" dxfId="6871" priority="248" operator="greaterThan">
      <formula>$L$10</formula>
    </cfRule>
  </conditionalFormatting>
  <conditionalFormatting sqref="K31">
    <cfRule type="cellIs" dxfId="6870" priority="247" operator="greaterThan">
      <formula>$K$10</formula>
    </cfRule>
  </conditionalFormatting>
  <conditionalFormatting sqref="B31:D31">
    <cfRule type="cellIs" dxfId="6869" priority="246" operator="greaterThan">
      <formula>#REF!</formula>
    </cfRule>
  </conditionalFormatting>
  <conditionalFormatting sqref="E31:G31">
    <cfRule type="cellIs" dxfId="6868" priority="245" operator="greaterThan">
      <formula>$E$10</formula>
    </cfRule>
  </conditionalFormatting>
  <conditionalFormatting sqref="B31:D31">
    <cfRule type="cellIs" dxfId="6867" priority="244" operator="greaterThan">
      <formula>#REF!</formula>
    </cfRule>
  </conditionalFormatting>
  <conditionalFormatting sqref="E31:G31">
    <cfRule type="cellIs" dxfId="6866" priority="243" operator="greaterThan">
      <formula>$E$10</formula>
    </cfRule>
  </conditionalFormatting>
  <conditionalFormatting sqref="I31:J31">
    <cfRule type="cellIs" dxfId="6865" priority="242" operator="greaterThan">
      <formula>$I$10</formula>
    </cfRule>
  </conditionalFormatting>
  <conditionalFormatting sqref="O31">
    <cfRule type="cellIs" dxfId="6864" priority="241" operator="greaterThan">
      <formula>$O$10</formula>
    </cfRule>
  </conditionalFormatting>
  <conditionalFormatting sqref="O31">
    <cfRule type="cellIs" dxfId="6863" priority="240" operator="greaterThan">
      <formula>$O$10</formula>
    </cfRule>
  </conditionalFormatting>
  <conditionalFormatting sqref="H32">
    <cfRule type="cellIs" dxfId="6862" priority="239" operator="greaterThan">
      <formula>$H$10</formula>
    </cfRule>
  </conditionalFormatting>
  <conditionalFormatting sqref="H32">
    <cfRule type="cellIs" dxfId="6861" priority="238" operator="greaterThan">
      <formula>$H$10</formula>
    </cfRule>
  </conditionalFormatting>
  <conditionalFormatting sqref="M32">
    <cfRule type="cellIs" dxfId="6860" priority="237" operator="greaterThan">
      <formula>$M$10</formula>
    </cfRule>
  </conditionalFormatting>
  <conditionalFormatting sqref="L32">
    <cfRule type="cellIs" dxfId="6859" priority="236" operator="greaterThan">
      <formula>$L$10</formula>
    </cfRule>
  </conditionalFormatting>
  <conditionalFormatting sqref="M32">
    <cfRule type="cellIs" dxfId="6858" priority="235" operator="greaterThan">
      <formula>$M$10</formula>
    </cfRule>
  </conditionalFormatting>
  <conditionalFormatting sqref="L32">
    <cfRule type="cellIs" dxfId="6857" priority="234" operator="greaterThan">
      <formula>$L$10</formula>
    </cfRule>
  </conditionalFormatting>
  <conditionalFormatting sqref="K32">
    <cfRule type="cellIs" dxfId="6856" priority="233" operator="greaterThan">
      <formula>$K$10</formula>
    </cfRule>
  </conditionalFormatting>
  <conditionalFormatting sqref="B32:D32">
    <cfRule type="cellIs" dxfId="6855" priority="232" operator="greaterThan">
      <formula>#REF!</formula>
    </cfRule>
  </conditionalFormatting>
  <conditionalFormatting sqref="E32:G32">
    <cfRule type="cellIs" dxfId="6854" priority="231" operator="greaterThan">
      <formula>$E$10</formula>
    </cfRule>
  </conditionalFormatting>
  <conditionalFormatting sqref="B32:D32">
    <cfRule type="cellIs" dxfId="6853" priority="230" operator="greaterThan">
      <formula>#REF!</formula>
    </cfRule>
  </conditionalFormatting>
  <conditionalFormatting sqref="E32:G32">
    <cfRule type="cellIs" dxfId="6852" priority="229" operator="greaterThan">
      <formula>$E$10</formula>
    </cfRule>
  </conditionalFormatting>
  <conditionalFormatting sqref="I32">
    <cfRule type="cellIs" dxfId="6851" priority="228" operator="greaterThan">
      <formula>$I$10</formula>
    </cfRule>
  </conditionalFormatting>
  <conditionalFormatting sqref="O32">
    <cfRule type="cellIs" dxfId="6850" priority="227" operator="greaterThan">
      <formula>$O$10</formula>
    </cfRule>
  </conditionalFormatting>
  <conditionalFormatting sqref="O32">
    <cfRule type="cellIs" dxfId="6849" priority="226" operator="greaterThan">
      <formula>$O$10</formula>
    </cfRule>
  </conditionalFormatting>
  <conditionalFormatting sqref="H33">
    <cfRule type="cellIs" dxfId="6848" priority="225" operator="greaterThan">
      <formula>$H$10</formula>
    </cfRule>
  </conditionalFormatting>
  <conditionalFormatting sqref="H33">
    <cfRule type="cellIs" dxfId="6847" priority="224" operator="greaterThan">
      <formula>$H$10</formula>
    </cfRule>
  </conditionalFormatting>
  <conditionalFormatting sqref="M33">
    <cfRule type="cellIs" dxfId="6846" priority="223" operator="greaterThan">
      <formula>$M$10</formula>
    </cfRule>
  </conditionalFormatting>
  <conditionalFormatting sqref="L33">
    <cfRule type="cellIs" dxfId="6845" priority="222" operator="greaterThan">
      <formula>$L$10</formula>
    </cfRule>
  </conditionalFormatting>
  <conditionalFormatting sqref="M33">
    <cfRule type="cellIs" dxfId="6844" priority="221" operator="greaterThan">
      <formula>$M$10</formula>
    </cfRule>
  </conditionalFormatting>
  <conditionalFormatting sqref="L33">
    <cfRule type="cellIs" dxfId="6843" priority="220" operator="greaterThan">
      <formula>$L$10</formula>
    </cfRule>
  </conditionalFormatting>
  <conditionalFormatting sqref="K33">
    <cfRule type="cellIs" dxfId="6842" priority="219" operator="greaterThan">
      <formula>$K$10</formula>
    </cfRule>
  </conditionalFormatting>
  <conditionalFormatting sqref="B33:D33">
    <cfRule type="cellIs" dxfId="6841" priority="218" operator="greaterThan">
      <formula>#REF!</formula>
    </cfRule>
  </conditionalFormatting>
  <conditionalFormatting sqref="E33:G33">
    <cfRule type="cellIs" dxfId="6840" priority="217" operator="greaterThan">
      <formula>$E$10</formula>
    </cfRule>
  </conditionalFormatting>
  <conditionalFormatting sqref="B33:D33">
    <cfRule type="cellIs" dxfId="6839" priority="216" operator="greaterThan">
      <formula>#REF!</formula>
    </cfRule>
  </conditionalFormatting>
  <conditionalFormatting sqref="E33:G33">
    <cfRule type="cellIs" dxfId="6838" priority="215" operator="greaterThan">
      <formula>$E$10</formula>
    </cfRule>
  </conditionalFormatting>
  <conditionalFormatting sqref="I33">
    <cfRule type="cellIs" dxfId="6837" priority="214" operator="greaterThan">
      <formula>$I$10</formula>
    </cfRule>
  </conditionalFormatting>
  <conditionalFormatting sqref="O33">
    <cfRule type="cellIs" dxfId="6836" priority="213" operator="greaterThan">
      <formula>$O$10</formula>
    </cfRule>
  </conditionalFormatting>
  <conditionalFormatting sqref="O33">
    <cfRule type="cellIs" dxfId="6835" priority="212" operator="greaterThan">
      <formula>$O$10</formula>
    </cfRule>
  </conditionalFormatting>
  <conditionalFormatting sqref="N30">
    <cfRule type="cellIs" dxfId="6834" priority="211" operator="greaterThan">
      <formula>$M$10</formula>
    </cfRule>
  </conditionalFormatting>
  <conditionalFormatting sqref="N30">
    <cfRule type="cellIs" dxfId="6833" priority="210" operator="greaterThan">
      <formula>$M$10</formula>
    </cfRule>
  </conditionalFormatting>
  <conditionalFormatting sqref="N31">
    <cfRule type="cellIs" dxfId="6832" priority="209" operator="greaterThan">
      <formula>$M$10</formula>
    </cfRule>
  </conditionalFormatting>
  <conditionalFormatting sqref="N31">
    <cfRule type="cellIs" dxfId="6831" priority="208" operator="greaterThan">
      <formula>$M$10</formula>
    </cfRule>
  </conditionalFormatting>
  <conditionalFormatting sqref="N32">
    <cfRule type="cellIs" dxfId="6830" priority="207" operator="greaterThan">
      <formula>$M$10</formula>
    </cfRule>
  </conditionalFormatting>
  <conditionalFormatting sqref="N32">
    <cfRule type="cellIs" dxfId="6829" priority="206" operator="greaterThan">
      <formula>$M$10</formula>
    </cfRule>
  </conditionalFormatting>
  <conditionalFormatting sqref="N33">
    <cfRule type="cellIs" dxfId="6828" priority="205" operator="greaterThan">
      <formula>$M$10</formula>
    </cfRule>
  </conditionalFormatting>
  <conditionalFormatting sqref="N33">
    <cfRule type="cellIs" dxfId="6827" priority="204" operator="greaterThan">
      <formula>$M$10</formula>
    </cfRule>
  </conditionalFormatting>
  <conditionalFormatting sqref="J32">
    <cfRule type="cellIs" dxfId="6826" priority="203" operator="greaterThan">
      <formula>$I$10</formula>
    </cfRule>
  </conditionalFormatting>
  <conditionalFormatting sqref="J33">
    <cfRule type="cellIs" dxfId="6825" priority="202" operator="greaterThan">
      <formula>$I$10</formula>
    </cfRule>
  </conditionalFormatting>
  <conditionalFormatting sqref="H34">
    <cfRule type="cellIs" dxfId="6824" priority="201" operator="greaterThan">
      <formula>$H$10</formula>
    </cfRule>
  </conditionalFormatting>
  <conditionalFormatting sqref="H34">
    <cfRule type="cellIs" dxfId="6823" priority="200" operator="greaterThan">
      <formula>$H$10</formula>
    </cfRule>
  </conditionalFormatting>
  <conditionalFormatting sqref="M34">
    <cfRule type="cellIs" dxfId="6822" priority="199" operator="greaterThan">
      <formula>$M$10</formula>
    </cfRule>
  </conditionalFormatting>
  <conditionalFormatting sqref="L34">
    <cfRule type="cellIs" dxfId="6821" priority="198" operator="greaterThan">
      <formula>$L$10</formula>
    </cfRule>
  </conditionalFormatting>
  <conditionalFormatting sqref="M34">
    <cfRule type="cellIs" dxfId="6820" priority="197" operator="greaterThan">
      <formula>$M$10</formula>
    </cfRule>
  </conditionalFormatting>
  <conditionalFormatting sqref="L34">
    <cfRule type="cellIs" dxfId="6819" priority="196" operator="greaterThan">
      <formula>$L$10</formula>
    </cfRule>
  </conditionalFormatting>
  <conditionalFormatting sqref="K34">
    <cfRule type="cellIs" dxfId="6818" priority="195" operator="greaterThan">
      <formula>$K$10</formula>
    </cfRule>
  </conditionalFormatting>
  <conditionalFormatting sqref="B34:D34">
    <cfRule type="cellIs" dxfId="6817" priority="194" operator="greaterThan">
      <formula>#REF!</formula>
    </cfRule>
  </conditionalFormatting>
  <conditionalFormatting sqref="E34:G34">
    <cfRule type="cellIs" dxfId="6816" priority="193" operator="greaterThan">
      <formula>$E$10</formula>
    </cfRule>
  </conditionalFormatting>
  <conditionalFormatting sqref="B34:D34">
    <cfRule type="cellIs" dxfId="6815" priority="192" operator="greaterThan">
      <formula>#REF!</formula>
    </cfRule>
  </conditionalFormatting>
  <conditionalFormatting sqref="E34:G34">
    <cfRule type="cellIs" dxfId="6814" priority="191" operator="greaterThan">
      <formula>$E$10</formula>
    </cfRule>
  </conditionalFormatting>
  <conditionalFormatting sqref="I34:J34">
    <cfRule type="cellIs" dxfId="6813" priority="190" operator="greaterThan">
      <formula>$I$10</formula>
    </cfRule>
  </conditionalFormatting>
  <conditionalFormatting sqref="O34">
    <cfRule type="cellIs" dxfId="6812" priority="189" operator="greaterThan">
      <formula>$O$10</formula>
    </cfRule>
  </conditionalFormatting>
  <conditionalFormatting sqref="O34">
    <cfRule type="cellIs" dxfId="6811" priority="188" operator="greaterThan">
      <formula>$O$10</formula>
    </cfRule>
  </conditionalFormatting>
  <conditionalFormatting sqref="H35">
    <cfRule type="cellIs" dxfId="6810" priority="187" operator="greaterThan">
      <formula>$H$10</formula>
    </cfRule>
  </conditionalFormatting>
  <conditionalFormatting sqref="H35">
    <cfRule type="cellIs" dxfId="6809" priority="186" operator="greaterThan">
      <formula>$H$10</formula>
    </cfRule>
  </conditionalFormatting>
  <conditionalFormatting sqref="M35">
    <cfRule type="cellIs" dxfId="6808" priority="185" operator="greaterThan">
      <formula>$M$10</formula>
    </cfRule>
  </conditionalFormatting>
  <conditionalFormatting sqref="L35">
    <cfRule type="cellIs" dxfId="6807" priority="184" operator="greaterThan">
      <formula>$L$10</formula>
    </cfRule>
  </conditionalFormatting>
  <conditionalFormatting sqref="M35">
    <cfRule type="cellIs" dxfId="6806" priority="183" operator="greaterThan">
      <formula>$M$10</formula>
    </cfRule>
  </conditionalFormatting>
  <conditionalFormatting sqref="L35">
    <cfRule type="cellIs" dxfId="6805" priority="182" operator="greaterThan">
      <formula>$L$10</formula>
    </cfRule>
  </conditionalFormatting>
  <conditionalFormatting sqref="K35">
    <cfRule type="cellIs" dxfId="6804" priority="181" operator="greaterThan">
      <formula>$K$10</formula>
    </cfRule>
  </conditionalFormatting>
  <conditionalFormatting sqref="B35:D35">
    <cfRule type="cellIs" dxfId="6803" priority="180" operator="greaterThan">
      <formula>#REF!</formula>
    </cfRule>
  </conditionalFormatting>
  <conditionalFormatting sqref="B35:D35">
    <cfRule type="cellIs" dxfId="6802" priority="179" operator="greaterThan">
      <formula>#REF!</formula>
    </cfRule>
  </conditionalFormatting>
  <conditionalFormatting sqref="I35:J35">
    <cfRule type="cellIs" dxfId="6801" priority="178" operator="greaterThan">
      <formula>$I$10</formula>
    </cfRule>
  </conditionalFormatting>
  <conditionalFormatting sqref="O35">
    <cfRule type="cellIs" dxfId="6800" priority="177" operator="greaterThan">
      <formula>$O$10</formula>
    </cfRule>
  </conditionalFormatting>
  <conditionalFormatting sqref="O35">
    <cfRule type="cellIs" dxfId="6799" priority="176" operator="greaterThan">
      <formula>$O$10</formula>
    </cfRule>
  </conditionalFormatting>
  <conditionalFormatting sqref="H36">
    <cfRule type="cellIs" dxfId="6798" priority="175" operator="greaterThan">
      <formula>$H$10</formula>
    </cfRule>
  </conditionalFormatting>
  <conditionalFormatting sqref="H36">
    <cfRule type="cellIs" dxfId="6797" priority="174" operator="greaterThan">
      <formula>$H$10</formula>
    </cfRule>
  </conditionalFormatting>
  <conditionalFormatting sqref="M36">
    <cfRule type="cellIs" dxfId="6796" priority="173" operator="greaterThan">
      <formula>$M$10</formula>
    </cfRule>
  </conditionalFormatting>
  <conditionalFormatting sqref="L36">
    <cfRule type="cellIs" dxfId="6795" priority="172" operator="greaterThan">
      <formula>$L$10</formula>
    </cfRule>
  </conditionalFormatting>
  <conditionalFormatting sqref="M36">
    <cfRule type="cellIs" dxfId="6794" priority="171" operator="greaterThan">
      <formula>$M$10</formula>
    </cfRule>
  </conditionalFormatting>
  <conditionalFormatting sqref="L36">
    <cfRule type="cellIs" dxfId="6793" priority="170" operator="greaterThan">
      <formula>$L$10</formula>
    </cfRule>
  </conditionalFormatting>
  <conditionalFormatting sqref="K36">
    <cfRule type="cellIs" dxfId="6792" priority="169" operator="greaterThan">
      <formula>$K$10</formula>
    </cfRule>
  </conditionalFormatting>
  <conditionalFormatting sqref="B36:D36">
    <cfRule type="cellIs" dxfId="6791" priority="168" operator="greaterThan">
      <formula>#REF!</formula>
    </cfRule>
  </conditionalFormatting>
  <conditionalFormatting sqref="E36:G36">
    <cfRule type="cellIs" dxfId="6790" priority="167" operator="greaterThan">
      <formula>$E$10</formula>
    </cfRule>
  </conditionalFormatting>
  <conditionalFormatting sqref="B36:D36">
    <cfRule type="cellIs" dxfId="6789" priority="166" operator="greaterThan">
      <formula>#REF!</formula>
    </cfRule>
  </conditionalFormatting>
  <conditionalFormatting sqref="E36:G36">
    <cfRule type="cellIs" dxfId="6788" priority="165" operator="greaterThan">
      <formula>$E$10</formula>
    </cfRule>
  </conditionalFormatting>
  <conditionalFormatting sqref="I36:J36">
    <cfRule type="cellIs" dxfId="6787" priority="164" operator="greaterThan">
      <formula>$I$10</formula>
    </cfRule>
  </conditionalFormatting>
  <conditionalFormatting sqref="O36">
    <cfRule type="cellIs" dxfId="6786" priority="163" operator="greaterThan">
      <formula>$O$10</formula>
    </cfRule>
  </conditionalFormatting>
  <conditionalFormatting sqref="O36">
    <cfRule type="cellIs" dxfId="6785" priority="162" operator="greaterThan">
      <formula>$O$10</formula>
    </cfRule>
  </conditionalFormatting>
  <conditionalFormatting sqref="N34">
    <cfRule type="cellIs" dxfId="6784" priority="161" operator="greaterThan">
      <formula>$M$10</formula>
    </cfRule>
  </conditionalFormatting>
  <conditionalFormatting sqref="N34">
    <cfRule type="cellIs" dxfId="6783" priority="160" operator="greaterThan">
      <formula>$M$10</formula>
    </cfRule>
  </conditionalFormatting>
  <conditionalFormatting sqref="N35">
    <cfRule type="cellIs" dxfId="6782" priority="159" operator="greaterThan">
      <formula>$M$10</formula>
    </cfRule>
  </conditionalFormatting>
  <conditionalFormatting sqref="N35">
    <cfRule type="cellIs" dxfId="6781" priority="158" operator="greaterThan">
      <formula>$M$10</formula>
    </cfRule>
  </conditionalFormatting>
  <conditionalFormatting sqref="N36">
    <cfRule type="cellIs" dxfId="6780" priority="157" operator="greaterThan">
      <formula>$M$10</formula>
    </cfRule>
  </conditionalFormatting>
  <conditionalFormatting sqref="N36">
    <cfRule type="cellIs" dxfId="6779" priority="156" operator="greaterThan">
      <formula>$M$10</formula>
    </cfRule>
  </conditionalFormatting>
  <conditionalFormatting sqref="E35">
    <cfRule type="cellIs" dxfId="6778" priority="155" operator="greaterThan">
      <formula>#REF!</formula>
    </cfRule>
  </conditionalFormatting>
  <conditionalFormatting sqref="E35">
    <cfRule type="cellIs" dxfId="6777" priority="154" operator="greaterThan">
      <formula>#REF!</formula>
    </cfRule>
  </conditionalFormatting>
  <conditionalFormatting sqref="F35">
    <cfRule type="cellIs" dxfId="6776" priority="153" operator="greaterThan">
      <formula>#REF!</formula>
    </cfRule>
  </conditionalFormatting>
  <conditionalFormatting sqref="F35">
    <cfRule type="cellIs" dxfId="6775" priority="152" operator="greaterThan">
      <formula>#REF!</formula>
    </cfRule>
  </conditionalFormatting>
  <conditionalFormatting sqref="G35">
    <cfRule type="cellIs" dxfId="6774" priority="151" operator="greaterThan">
      <formula>#REF!</formula>
    </cfRule>
  </conditionalFormatting>
  <conditionalFormatting sqref="G35">
    <cfRule type="cellIs" dxfId="6773" priority="150" operator="greaterThan">
      <formula>#REF!</formula>
    </cfRule>
  </conditionalFormatting>
  <conditionalFormatting sqref="P30">
    <cfRule type="cellIs" dxfId="6772" priority="149" operator="greaterThan">
      <formula>$I$10</formula>
    </cfRule>
  </conditionalFormatting>
  <conditionalFormatting sqref="P31">
    <cfRule type="cellIs" dxfId="6771" priority="148" operator="greaterThan">
      <formula>$I$10</formula>
    </cfRule>
  </conditionalFormatting>
  <conditionalFormatting sqref="P32">
    <cfRule type="cellIs" dxfId="6770" priority="147" operator="greaterThan">
      <formula>$I$10</formula>
    </cfRule>
  </conditionalFormatting>
  <conditionalFormatting sqref="P33">
    <cfRule type="cellIs" dxfId="6769" priority="146" operator="greaterThan">
      <formula>$I$10</formula>
    </cfRule>
  </conditionalFormatting>
  <conditionalFormatting sqref="P34">
    <cfRule type="cellIs" dxfId="6768" priority="145" operator="greaterThan">
      <formula>$I$10</formula>
    </cfRule>
  </conditionalFormatting>
  <conditionalFormatting sqref="P35">
    <cfRule type="cellIs" dxfId="6767" priority="144" operator="greaterThan">
      <formula>$I$10</formula>
    </cfRule>
  </conditionalFormatting>
  <conditionalFormatting sqref="P36">
    <cfRule type="cellIs" dxfId="6766" priority="143" operator="greaterThan">
      <formula>$I$10</formula>
    </cfRule>
  </conditionalFormatting>
  <conditionalFormatting sqref="Q37:Q40">
    <cfRule type="cellIs" dxfId="6765" priority="71" operator="greaterThan">
      <formula>$Q$10</formula>
    </cfRule>
  </conditionalFormatting>
  <conditionalFormatting sqref="H37">
    <cfRule type="cellIs" dxfId="6764" priority="70" operator="greaterThan">
      <formula>$H$10</formula>
    </cfRule>
  </conditionalFormatting>
  <conditionalFormatting sqref="H37">
    <cfRule type="cellIs" dxfId="6763" priority="69" operator="greaterThan">
      <formula>$H$10</formula>
    </cfRule>
  </conditionalFormatting>
  <conditionalFormatting sqref="M37">
    <cfRule type="cellIs" dxfId="6762" priority="68" operator="greaterThan">
      <formula>$M$10</formula>
    </cfRule>
  </conditionalFormatting>
  <conditionalFormatting sqref="L37">
    <cfRule type="cellIs" dxfId="6761" priority="67" operator="greaterThan">
      <formula>$L$10</formula>
    </cfRule>
  </conditionalFormatting>
  <conditionalFormatting sqref="M37">
    <cfRule type="cellIs" dxfId="6760" priority="66" operator="greaterThan">
      <formula>$M$10</formula>
    </cfRule>
  </conditionalFormatting>
  <conditionalFormatting sqref="L37">
    <cfRule type="cellIs" dxfId="6759" priority="65" operator="greaterThan">
      <formula>$L$10</formula>
    </cfRule>
  </conditionalFormatting>
  <conditionalFormatting sqref="K37">
    <cfRule type="cellIs" dxfId="6758" priority="64" operator="greaterThan">
      <formula>$K$10</formula>
    </cfRule>
  </conditionalFormatting>
  <conditionalFormatting sqref="B37:D37">
    <cfRule type="cellIs" dxfId="6757" priority="63" operator="greaterThan">
      <formula>#REF!</formula>
    </cfRule>
  </conditionalFormatting>
  <conditionalFormatting sqref="E37:G37">
    <cfRule type="cellIs" dxfId="6756" priority="62" operator="greaterThan">
      <formula>$E$10</formula>
    </cfRule>
  </conditionalFormatting>
  <conditionalFormatting sqref="B37:D37">
    <cfRule type="cellIs" dxfId="6755" priority="61" operator="greaterThan">
      <formula>#REF!</formula>
    </cfRule>
  </conditionalFormatting>
  <conditionalFormatting sqref="E37:G37">
    <cfRule type="cellIs" dxfId="6754" priority="60" operator="greaterThan">
      <formula>$E$10</formula>
    </cfRule>
  </conditionalFormatting>
  <conditionalFormatting sqref="I37:J37">
    <cfRule type="cellIs" dxfId="6753" priority="59" operator="greaterThan">
      <formula>$I$10</formula>
    </cfRule>
  </conditionalFormatting>
  <conditionalFormatting sqref="O37">
    <cfRule type="cellIs" dxfId="6752" priority="58" operator="greaterThan">
      <formula>$O$10</formula>
    </cfRule>
  </conditionalFormatting>
  <conditionalFormatting sqref="O37">
    <cfRule type="cellIs" dxfId="6751" priority="57" operator="greaterThan">
      <formula>$O$10</formula>
    </cfRule>
  </conditionalFormatting>
  <conditionalFormatting sqref="H38">
    <cfRule type="cellIs" dxfId="6750" priority="56" operator="greaterThan">
      <formula>$H$10</formula>
    </cfRule>
  </conditionalFormatting>
  <conditionalFormatting sqref="H38">
    <cfRule type="cellIs" dxfId="6749" priority="55" operator="greaterThan">
      <formula>$H$10</formula>
    </cfRule>
  </conditionalFormatting>
  <conditionalFormatting sqref="M38">
    <cfRule type="cellIs" dxfId="6748" priority="54" operator="greaterThan">
      <formula>$M$10</formula>
    </cfRule>
  </conditionalFormatting>
  <conditionalFormatting sqref="L38">
    <cfRule type="cellIs" dxfId="6747" priority="53" operator="greaterThan">
      <formula>$L$10</formula>
    </cfRule>
  </conditionalFormatting>
  <conditionalFormatting sqref="M38">
    <cfRule type="cellIs" dxfId="6746" priority="52" operator="greaterThan">
      <formula>$M$10</formula>
    </cfRule>
  </conditionalFormatting>
  <conditionalFormatting sqref="L38">
    <cfRule type="cellIs" dxfId="6745" priority="51" operator="greaterThan">
      <formula>$L$10</formula>
    </cfRule>
  </conditionalFormatting>
  <conditionalFormatting sqref="K38">
    <cfRule type="cellIs" dxfId="6744" priority="50" operator="greaterThan">
      <formula>$K$10</formula>
    </cfRule>
  </conditionalFormatting>
  <conditionalFormatting sqref="B38:D38">
    <cfRule type="cellIs" dxfId="6743" priority="49" operator="greaterThan">
      <formula>#REF!</formula>
    </cfRule>
  </conditionalFormatting>
  <conditionalFormatting sqref="E38:G38">
    <cfRule type="cellIs" dxfId="6742" priority="48" operator="greaterThan">
      <formula>$E$10</formula>
    </cfRule>
  </conditionalFormatting>
  <conditionalFormatting sqref="B38:D38">
    <cfRule type="cellIs" dxfId="6741" priority="47" operator="greaterThan">
      <formula>#REF!</formula>
    </cfRule>
  </conditionalFormatting>
  <conditionalFormatting sqref="E38:G38">
    <cfRule type="cellIs" dxfId="6740" priority="46" operator="greaterThan">
      <formula>$E$10</formula>
    </cfRule>
  </conditionalFormatting>
  <conditionalFormatting sqref="I38:J38">
    <cfRule type="cellIs" dxfId="6739" priority="45" operator="greaterThan">
      <formula>$I$10</formula>
    </cfRule>
  </conditionalFormatting>
  <conditionalFormatting sqref="O38">
    <cfRule type="cellIs" dxfId="6738" priority="44" operator="greaterThan">
      <formula>$O$10</formula>
    </cfRule>
  </conditionalFormatting>
  <conditionalFormatting sqref="O38">
    <cfRule type="cellIs" dxfId="6737" priority="43" operator="greaterThan">
      <formula>$O$10</formula>
    </cfRule>
  </conditionalFormatting>
  <conditionalFormatting sqref="H39">
    <cfRule type="cellIs" dxfId="6736" priority="42" operator="greaterThan">
      <formula>$H$10</formula>
    </cfRule>
  </conditionalFormatting>
  <conditionalFormatting sqref="H39">
    <cfRule type="cellIs" dxfId="6735" priority="41" operator="greaterThan">
      <formula>$H$10</formula>
    </cfRule>
  </conditionalFormatting>
  <conditionalFormatting sqref="M39">
    <cfRule type="cellIs" dxfId="6734" priority="40" operator="greaterThan">
      <formula>$M$10</formula>
    </cfRule>
  </conditionalFormatting>
  <conditionalFormatting sqref="L39">
    <cfRule type="cellIs" dxfId="6733" priority="39" operator="greaterThan">
      <formula>$L$10</formula>
    </cfRule>
  </conditionalFormatting>
  <conditionalFormatting sqref="M39">
    <cfRule type="cellIs" dxfId="6732" priority="38" operator="greaterThan">
      <formula>$M$10</formula>
    </cfRule>
  </conditionalFormatting>
  <conditionalFormatting sqref="L39">
    <cfRule type="cellIs" dxfId="6731" priority="37" operator="greaterThan">
      <formula>$L$10</formula>
    </cfRule>
  </conditionalFormatting>
  <conditionalFormatting sqref="K39">
    <cfRule type="cellIs" dxfId="6730" priority="36" operator="greaterThan">
      <formula>$K$10</formula>
    </cfRule>
  </conditionalFormatting>
  <conditionalFormatting sqref="B39:D39">
    <cfRule type="cellIs" dxfId="6729" priority="35" operator="greaterThan">
      <formula>#REF!</formula>
    </cfRule>
  </conditionalFormatting>
  <conditionalFormatting sqref="E39:G39">
    <cfRule type="cellIs" dxfId="6728" priority="34" operator="greaterThan">
      <formula>$E$10</formula>
    </cfRule>
  </conditionalFormatting>
  <conditionalFormatting sqref="B39:D39">
    <cfRule type="cellIs" dxfId="6727" priority="33" operator="greaterThan">
      <formula>#REF!</formula>
    </cfRule>
  </conditionalFormatting>
  <conditionalFormatting sqref="E39:G39">
    <cfRule type="cellIs" dxfId="6726" priority="32" operator="greaterThan">
      <formula>$E$10</formula>
    </cfRule>
  </conditionalFormatting>
  <conditionalFormatting sqref="I39">
    <cfRule type="cellIs" dxfId="6725" priority="31" operator="greaterThan">
      <formula>$I$10</formula>
    </cfRule>
  </conditionalFormatting>
  <conditionalFormatting sqref="O39">
    <cfRule type="cellIs" dxfId="6724" priority="30" operator="greaterThan">
      <formula>$O$10</formula>
    </cfRule>
  </conditionalFormatting>
  <conditionalFormatting sqref="O39">
    <cfRule type="cellIs" dxfId="6723" priority="29" operator="greaterThan">
      <formula>$O$10</formula>
    </cfRule>
  </conditionalFormatting>
  <conditionalFormatting sqref="H40">
    <cfRule type="cellIs" dxfId="6722" priority="28" operator="greaterThan">
      <formula>$H$10</formula>
    </cfRule>
  </conditionalFormatting>
  <conditionalFormatting sqref="H40">
    <cfRule type="cellIs" dxfId="6721" priority="27" operator="greaterThan">
      <formula>$H$10</formula>
    </cfRule>
  </conditionalFormatting>
  <conditionalFormatting sqref="M40">
    <cfRule type="cellIs" dxfId="6720" priority="26" operator="greaterThan">
      <formula>$M$10</formula>
    </cfRule>
  </conditionalFormatting>
  <conditionalFormatting sqref="L40">
    <cfRule type="cellIs" dxfId="6719" priority="25" operator="greaterThan">
      <formula>$L$10</formula>
    </cfRule>
  </conditionalFormatting>
  <conditionalFormatting sqref="M40">
    <cfRule type="cellIs" dxfId="6718" priority="24" operator="greaterThan">
      <formula>$M$10</formula>
    </cfRule>
  </conditionalFormatting>
  <conditionalFormatting sqref="L40">
    <cfRule type="cellIs" dxfId="6717" priority="23" operator="greaterThan">
      <formula>$L$10</formula>
    </cfRule>
  </conditionalFormatting>
  <conditionalFormatting sqref="K40">
    <cfRule type="cellIs" dxfId="6716" priority="22" operator="greaterThan">
      <formula>$K$10</formula>
    </cfRule>
  </conditionalFormatting>
  <conditionalFormatting sqref="B40:D40">
    <cfRule type="cellIs" dxfId="6715" priority="21" operator="greaterThan">
      <formula>#REF!</formula>
    </cfRule>
  </conditionalFormatting>
  <conditionalFormatting sqref="E40:G40">
    <cfRule type="cellIs" dxfId="6714" priority="20" operator="greaterThan">
      <formula>$E$10</formula>
    </cfRule>
  </conditionalFormatting>
  <conditionalFormatting sqref="B40:D40">
    <cfRule type="cellIs" dxfId="6713" priority="19" operator="greaterThan">
      <formula>#REF!</formula>
    </cfRule>
  </conditionalFormatting>
  <conditionalFormatting sqref="E40:G40">
    <cfRule type="cellIs" dxfId="6712" priority="18" operator="greaterThan">
      <formula>$E$10</formula>
    </cfRule>
  </conditionalFormatting>
  <conditionalFormatting sqref="I40">
    <cfRule type="cellIs" dxfId="6711" priority="17" operator="greaterThan">
      <formula>$I$10</formula>
    </cfRule>
  </conditionalFormatting>
  <conditionalFormatting sqref="O40">
    <cfRule type="cellIs" dxfId="6710" priority="16" operator="greaterThan">
      <formula>$O$10</formula>
    </cfRule>
  </conditionalFormatting>
  <conditionalFormatting sqref="O40">
    <cfRule type="cellIs" dxfId="6709" priority="15" operator="greaterThan">
      <formula>$O$10</formula>
    </cfRule>
  </conditionalFormatting>
  <conditionalFormatting sqref="N37">
    <cfRule type="cellIs" dxfId="6708" priority="14" operator="greaterThan">
      <formula>$M$10</formula>
    </cfRule>
  </conditionalFormatting>
  <conditionalFormatting sqref="N37">
    <cfRule type="cellIs" dxfId="6707" priority="13" operator="greaterThan">
      <formula>$M$10</formula>
    </cfRule>
  </conditionalFormatting>
  <conditionalFormatting sqref="N38">
    <cfRule type="cellIs" dxfId="6706" priority="12" operator="greaterThan">
      <formula>$M$10</formula>
    </cfRule>
  </conditionalFormatting>
  <conditionalFormatting sqref="N38">
    <cfRule type="cellIs" dxfId="6705" priority="11" operator="greaterThan">
      <formula>$M$10</formula>
    </cfRule>
  </conditionalFormatting>
  <conditionalFormatting sqref="N39">
    <cfRule type="cellIs" dxfId="6704" priority="10" operator="greaterThan">
      <formula>$M$10</formula>
    </cfRule>
  </conditionalFormatting>
  <conditionalFormatting sqref="N39">
    <cfRule type="cellIs" dxfId="6703" priority="9" operator="greaterThan">
      <formula>$M$10</formula>
    </cfRule>
  </conditionalFormatting>
  <conditionalFormatting sqref="N40">
    <cfRule type="cellIs" dxfId="6702" priority="8" operator="greaterThan">
      <formula>$M$10</formula>
    </cfRule>
  </conditionalFormatting>
  <conditionalFormatting sqref="N40">
    <cfRule type="cellIs" dxfId="6701" priority="7" operator="greaterThan">
      <formula>$M$10</formula>
    </cfRule>
  </conditionalFormatting>
  <conditionalFormatting sqref="J39">
    <cfRule type="cellIs" dxfId="6700" priority="6" operator="greaterThan">
      <formula>$I$10</formula>
    </cfRule>
  </conditionalFormatting>
  <conditionalFormatting sqref="J40">
    <cfRule type="cellIs" dxfId="6699" priority="5" operator="greaterThan">
      <formula>$I$10</formula>
    </cfRule>
  </conditionalFormatting>
  <conditionalFormatting sqref="P37">
    <cfRule type="cellIs" dxfId="6698" priority="4" operator="greaterThan">
      <formula>$I$10</formula>
    </cfRule>
  </conditionalFormatting>
  <conditionalFormatting sqref="P38">
    <cfRule type="cellIs" dxfId="6697" priority="3" operator="greaterThan">
      <formula>$I$10</formula>
    </cfRule>
  </conditionalFormatting>
  <conditionalFormatting sqref="P39">
    <cfRule type="cellIs" dxfId="6696" priority="2" operator="greaterThan">
      <formula>$I$10</formula>
    </cfRule>
  </conditionalFormatting>
  <conditionalFormatting sqref="P40">
    <cfRule type="cellIs" dxfId="6695" priority="1" operator="greaterThan">
      <formula>$I$10</formula>
    </cfRule>
  </conditionalFormatting>
  <printOptions horizontalCentered="1"/>
  <pageMargins left="0.3" right="0.3" top="0.3" bottom="0.3" header="0.1" footer="0.1"/>
  <pageSetup paperSize="9" scale="39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16B4-2274-43EE-BB69-DE805C5B9516}">
  <sheetPr>
    <pageSetUpPr fitToPage="1"/>
  </sheetPr>
  <dimension ref="A1:U89"/>
  <sheetViews>
    <sheetView showGridLines="0" view="pageBreakPreview" topLeftCell="A37" zoomScale="70" zoomScaleNormal="75" zoomScaleSheetLayoutView="70" workbookViewId="0">
      <selection activeCell="N84" sqref="N84"/>
    </sheetView>
  </sheetViews>
  <sheetFormatPr defaultColWidth="9.140625" defaultRowHeight="12.75"/>
  <cols>
    <col min="1" max="1" width="10.5703125" style="329" customWidth="1"/>
    <col min="2" max="16" width="12.28515625" style="330" customWidth="1"/>
    <col min="17" max="17" width="12.28515625" style="329" customWidth="1"/>
    <col min="18" max="18" width="12.28515625" style="342" customWidth="1"/>
    <col min="19" max="21" width="12.28515625" style="329" customWidth="1"/>
    <col min="22" max="33" width="9.85546875" style="329" customWidth="1"/>
    <col min="34" max="16384" width="9.140625" style="329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44743</v>
      </c>
      <c r="D3" s="848"/>
      <c r="E3" s="848"/>
      <c r="F3" s="848"/>
      <c r="G3" s="848"/>
      <c r="H3" s="848"/>
      <c r="I3" s="646" t="s">
        <v>30</v>
      </c>
      <c r="J3" s="646"/>
      <c r="K3" s="646"/>
      <c r="L3" s="851">
        <v>44773</v>
      </c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648"/>
      <c r="J4" s="648"/>
      <c r="K4" s="648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2"/>
      <c r="I5" s="650" t="s">
        <v>51</v>
      </c>
      <c r="J5" s="651"/>
      <c r="K5" s="651"/>
      <c r="L5" s="652"/>
      <c r="M5" s="650" t="s">
        <v>52</v>
      </c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189"/>
      <c r="P6" s="406"/>
      <c r="R6" s="329"/>
    </row>
    <row r="7" spans="1:21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1"/>
      <c r="H8" s="393" t="s">
        <v>25</v>
      </c>
      <c r="I8" s="589" t="s">
        <v>104</v>
      </c>
      <c r="J8" s="591"/>
      <c r="K8" s="589" t="s">
        <v>27</v>
      </c>
      <c r="L8" s="590"/>
      <c r="M8" s="590"/>
      <c r="N8" s="591"/>
      <c r="O8" s="393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23</v>
      </c>
      <c r="I9" s="393" t="s">
        <v>103</v>
      </c>
      <c r="J9" s="393" t="s">
        <v>80</v>
      </c>
      <c r="K9" s="393" t="s">
        <v>80</v>
      </c>
      <c r="L9" s="393" t="s">
        <v>81</v>
      </c>
      <c r="M9" s="393" t="s">
        <v>122</v>
      </c>
      <c r="N9" s="393" t="s">
        <v>103</v>
      </c>
      <c r="O9" s="393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>
        <v>4.0570000000000004</v>
      </c>
      <c r="I10" s="384">
        <v>3.9580000000000002</v>
      </c>
      <c r="J10" s="384">
        <v>2.7</v>
      </c>
      <c r="K10" s="384">
        <v>2.6989999999999998</v>
      </c>
      <c r="L10" s="384">
        <v>5.1680000000000001</v>
      </c>
      <c r="M10" s="384">
        <v>3.7650000000000001</v>
      </c>
      <c r="N10" s="384">
        <v>3.59</v>
      </c>
      <c r="O10" s="384">
        <v>1.895</v>
      </c>
      <c r="P10" s="384">
        <v>2.5</v>
      </c>
      <c r="Q10" s="384">
        <f>+IF(D10=0,0,(SUMPRODUCT(D10:P10,D48:P48)/Q48))</f>
        <v>3.6533055217084596</v>
      </c>
      <c r="R10" s="829"/>
      <c r="S10" s="830"/>
      <c r="T10" s="830"/>
      <c r="U10" s="831"/>
    </row>
    <row r="11" spans="1:21" ht="17.100000000000001" customHeight="1">
      <c r="A11" s="191">
        <f>+C3</f>
        <v>44743</v>
      </c>
      <c r="B11" s="421">
        <v>3.6464977911951202</v>
      </c>
      <c r="C11" s="421">
        <v>3.4468758656709548</v>
      </c>
      <c r="D11" s="421">
        <v>3.5944280838838609</v>
      </c>
      <c r="E11" s="421">
        <v>5.4805535879773952</v>
      </c>
      <c r="F11" s="421">
        <v>2.5451816995064904</v>
      </c>
      <c r="G11" s="421">
        <v>4.3871906066107327</v>
      </c>
      <c r="H11" s="421">
        <v>3.656577795655978</v>
      </c>
      <c r="I11" s="421">
        <v>0</v>
      </c>
      <c r="J11" s="421">
        <v>1.0253012048192771</v>
      </c>
      <c r="K11" s="421">
        <v>0</v>
      </c>
      <c r="L11" s="421">
        <v>0</v>
      </c>
      <c r="M11" s="421">
        <v>2.7127561248056851</v>
      </c>
      <c r="N11" s="421">
        <v>5.7966677573529415</v>
      </c>
      <c r="O11" s="421">
        <v>1.2737742583091678</v>
      </c>
      <c r="P11" s="421">
        <v>1.5</v>
      </c>
      <c r="Q11" s="421">
        <f>+IF(D11=0,0,(SUMPRODUCT(D11:O11,D49:O49)/Q49))</f>
        <v>3.4845869861861414</v>
      </c>
      <c r="R11" s="692"/>
      <c r="S11" s="693"/>
      <c r="T11" s="693"/>
      <c r="U11" s="694"/>
    </row>
    <row r="12" spans="1:21" ht="17.100000000000001" customHeight="1">
      <c r="A12" s="191">
        <f>+A11+1</f>
        <v>44744</v>
      </c>
      <c r="B12" s="421">
        <v>3.6969423296089809</v>
      </c>
      <c r="C12" s="421">
        <v>3.4015420350616328</v>
      </c>
      <c r="D12" s="421">
        <v>3.6182469831087971</v>
      </c>
      <c r="E12" s="421">
        <v>6.0690020619209681</v>
      </c>
      <c r="F12" s="421">
        <v>2.4193876235527316</v>
      </c>
      <c r="G12" s="421">
        <v>4.4560442046253224</v>
      </c>
      <c r="H12" s="421">
        <v>3.7907857265549305</v>
      </c>
      <c r="I12" s="421">
        <v>0</v>
      </c>
      <c r="J12" s="421">
        <v>1.8</v>
      </c>
      <c r="K12" s="421">
        <v>0</v>
      </c>
      <c r="L12" s="421">
        <v>0</v>
      </c>
      <c r="M12" s="421">
        <v>2.9379976966179711</v>
      </c>
      <c r="N12" s="421">
        <v>5.8507836578707924</v>
      </c>
      <c r="O12" s="421">
        <v>1.2067881332972095</v>
      </c>
      <c r="P12" s="421">
        <v>1.5380052118959107</v>
      </c>
      <c r="Q12" s="421">
        <f>+IF(D12=0,0,(SUMPRODUCT(D12:O12,D50:O50)/Q50))</f>
        <v>3.5065082392819376</v>
      </c>
      <c r="R12" s="692"/>
      <c r="S12" s="693"/>
      <c r="T12" s="693"/>
      <c r="U12" s="694"/>
    </row>
    <row r="13" spans="1:21" ht="17.100000000000001" customHeight="1">
      <c r="A13" s="191">
        <f t="shared" ref="A13:A40" si="0">+A12+1</f>
        <v>44745</v>
      </c>
      <c r="B13" s="421">
        <v>3.9223776369628673</v>
      </c>
      <c r="C13" s="421">
        <v>3.3260664901271477</v>
      </c>
      <c r="D13" s="421">
        <v>3.7388915030180345</v>
      </c>
      <c r="E13" s="421">
        <v>6.0804653235902517</v>
      </c>
      <c r="F13" s="421">
        <v>2.260315623968904</v>
      </c>
      <c r="G13" s="421">
        <v>4.3790119668732954</v>
      </c>
      <c r="H13" s="421">
        <v>3.8617804307869585</v>
      </c>
      <c r="I13" s="421">
        <v>0</v>
      </c>
      <c r="J13" s="421">
        <v>1.8</v>
      </c>
      <c r="K13" s="421">
        <v>0</v>
      </c>
      <c r="L13" s="421">
        <v>0</v>
      </c>
      <c r="M13" s="421">
        <v>2.7772703242630388</v>
      </c>
      <c r="N13" s="421">
        <v>5.9436439913700116</v>
      </c>
      <c r="O13" s="421">
        <v>1.2864771435069364</v>
      </c>
      <c r="P13" s="421">
        <v>1.5403618445121952</v>
      </c>
      <c r="Q13" s="421">
        <f>+IF(D13=0,0,(SUMPRODUCT(D13:O13,D51:O51)/Q51))</f>
        <v>3.5640334713674706</v>
      </c>
      <c r="R13" s="692"/>
      <c r="S13" s="693"/>
      <c r="T13" s="693"/>
      <c r="U13" s="694"/>
    </row>
    <row r="14" spans="1:21" ht="17.100000000000001" customHeight="1">
      <c r="A14" s="191">
        <f t="shared" si="0"/>
        <v>44746</v>
      </c>
      <c r="B14" s="421">
        <v>3.9102746080562403</v>
      </c>
      <c r="C14" s="421">
        <v>3.973430453588664</v>
      </c>
      <c r="D14" s="421">
        <v>3.9294035734711659</v>
      </c>
      <c r="E14" s="421">
        <v>6.337146173375416</v>
      </c>
      <c r="F14" s="421">
        <v>2.5835464108386823</v>
      </c>
      <c r="G14" s="421">
        <v>4.1045328620468702</v>
      </c>
      <c r="H14" s="421">
        <v>3.9346159302809562</v>
      </c>
      <c r="I14" s="421">
        <v>0</v>
      </c>
      <c r="J14" s="421">
        <v>1.4812698412698413</v>
      </c>
      <c r="K14" s="421">
        <v>0</v>
      </c>
      <c r="L14" s="421">
        <v>0</v>
      </c>
      <c r="M14" s="421">
        <v>3.196881634014173</v>
      </c>
      <c r="N14" s="421">
        <v>5.9620927811682654</v>
      </c>
      <c r="O14" s="421">
        <v>1.4660095970104887</v>
      </c>
      <c r="P14" s="421">
        <v>1.6377268588770864</v>
      </c>
      <c r="Q14" s="421">
        <f t="shared" ref="Q14:Q41" si="1">+IF(D14=0,0,(SUMPRODUCT(D14:O14,D52:O52)/Q52))</f>
        <v>3.6879591818018476</v>
      </c>
      <c r="R14" s="692"/>
      <c r="S14" s="693"/>
      <c r="T14" s="693"/>
      <c r="U14" s="694"/>
    </row>
    <row r="15" spans="1:21" ht="17.100000000000001" customHeight="1">
      <c r="A15" s="191">
        <f t="shared" si="0"/>
        <v>44747</v>
      </c>
      <c r="B15" s="421">
        <v>4.1891791962680252</v>
      </c>
      <c r="C15" s="421">
        <v>3.8007175006221221</v>
      </c>
      <c r="D15" s="421">
        <v>4.0399179081654548</v>
      </c>
      <c r="E15" s="421">
        <v>6.41766997072191</v>
      </c>
      <c r="F15" s="421">
        <v>2.6887698860824529</v>
      </c>
      <c r="G15" s="421">
        <v>4.4023947200226532</v>
      </c>
      <c r="H15" s="421">
        <v>3.7489034622165951</v>
      </c>
      <c r="I15" s="421">
        <v>0</v>
      </c>
      <c r="J15" s="421">
        <v>1.3164444444444443</v>
      </c>
      <c r="K15" s="421">
        <v>0</v>
      </c>
      <c r="L15" s="421">
        <v>0</v>
      </c>
      <c r="M15" s="421">
        <v>3.2581047399150744</v>
      </c>
      <c r="N15" s="421">
        <v>6.1851324215246635</v>
      </c>
      <c r="O15" s="421">
        <v>1.4173419256331956</v>
      </c>
      <c r="P15" s="421">
        <v>1.6278180129990714</v>
      </c>
      <c r="Q15" s="421">
        <f t="shared" si="1"/>
        <v>3.6978907471225115</v>
      </c>
      <c r="R15" s="692"/>
      <c r="S15" s="693"/>
      <c r="T15" s="693"/>
      <c r="U15" s="694"/>
    </row>
    <row r="16" spans="1:21" ht="17.100000000000001" customHeight="1">
      <c r="A16" s="191">
        <f t="shared" si="0"/>
        <v>44748</v>
      </c>
      <c r="B16" s="421">
        <v>3.9824598606079795</v>
      </c>
      <c r="C16" s="421">
        <v>3.7747592727663957</v>
      </c>
      <c r="D16" s="421">
        <v>3.9285555377898951</v>
      </c>
      <c r="E16" s="421">
        <v>6.2419536710617987</v>
      </c>
      <c r="F16" s="421">
        <v>2.515123486681714</v>
      </c>
      <c r="G16" s="421">
        <v>4.5099102952918084</v>
      </c>
      <c r="H16" s="421">
        <v>3.9489060790152086</v>
      </c>
      <c r="I16" s="421">
        <v>0</v>
      </c>
      <c r="J16" s="421">
        <v>1.272</v>
      </c>
      <c r="K16" s="421">
        <v>0</v>
      </c>
      <c r="L16" s="421">
        <v>0</v>
      </c>
      <c r="M16" s="421">
        <v>3.3970254108463438</v>
      </c>
      <c r="N16" s="421">
        <v>5.6670239594356255</v>
      </c>
      <c r="O16" s="421">
        <v>1.0701287597333198</v>
      </c>
      <c r="P16" s="421">
        <v>1.627753403933434</v>
      </c>
      <c r="Q16" s="421">
        <f t="shared" si="1"/>
        <v>3.7867352550800013</v>
      </c>
      <c r="R16" s="692"/>
      <c r="S16" s="693"/>
      <c r="T16" s="693"/>
      <c r="U16" s="694"/>
    </row>
    <row r="17" spans="1:21" ht="17.100000000000001" customHeight="1">
      <c r="A17" s="191">
        <f t="shared" si="0"/>
        <v>44749</v>
      </c>
      <c r="B17" s="421">
        <v>3.6824067605708732</v>
      </c>
      <c r="C17" s="421">
        <v>3.5748553125542375</v>
      </c>
      <c r="D17" s="421">
        <v>3.6560979323845384</v>
      </c>
      <c r="E17" s="421">
        <v>5.8916085014012491</v>
      </c>
      <c r="F17" s="421">
        <v>2.1226559122384807</v>
      </c>
      <c r="G17" s="421">
        <v>4.452713469056814</v>
      </c>
      <c r="H17" s="421">
        <v>3.7915378362013707</v>
      </c>
      <c r="I17" s="421">
        <v>0</v>
      </c>
      <c r="J17" s="421">
        <v>1.3333333333333333</v>
      </c>
      <c r="K17" s="421">
        <v>0</v>
      </c>
      <c r="L17" s="421">
        <v>0</v>
      </c>
      <c r="M17" s="421">
        <v>3.1563357126213591</v>
      </c>
      <c r="N17" s="421">
        <v>5.614095190311418</v>
      </c>
      <c r="O17" s="421">
        <v>1.1105387484459179</v>
      </c>
      <c r="P17" s="421">
        <v>0</v>
      </c>
      <c r="Q17" s="421">
        <f t="shared" si="1"/>
        <v>3.5250909640320374</v>
      </c>
      <c r="R17" s="692"/>
      <c r="S17" s="693"/>
      <c r="T17" s="693"/>
      <c r="U17" s="694"/>
    </row>
    <row r="18" spans="1:21" ht="17.100000000000001" customHeight="1">
      <c r="A18" s="191">
        <f t="shared" si="0"/>
        <v>44750</v>
      </c>
      <c r="B18" s="421">
        <v>3.6882365959844945</v>
      </c>
      <c r="C18" s="421">
        <v>2.9451986678711921</v>
      </c>
      <c r="D18" s="421">
        <v>3.4355934897836331</v>
      </c>
      <c r="E18" s="421">
        <v>6.0776736601129278</v>
      </c>
      <c r="F18" s="421">
        <v>2.9717021599767692</v>
      </c>
      <c r="G18" s="421">
        <v>3.6796749776269726</v>
      </c>
      <c r="H18" s="421">
        <v>3.7728349065984137</v>
      </c>
      <c r="I18" s="421">
        <v>0</v>
      </c>
      <c r="J18" s="421">
        <v>1.4782894736842107</v>
      </c>
      <c r="K18" s="421">
        <v>0</v>
      </c>
      <c r="L18" s="421">
        <v>0</v>
      </c>
      <c r="M18" s="421">
        <v>3.52925765613243</v>
      </c>
      <c r="N18" s="421">
        <v>5.9860888101983001</v>
      </c>
      <c r="O18" s="421">
        <v>1.0918102381125754</v>
      </c>
      <c r="P18" s="421">
        <v>1.8274269293924468</v>
      </c>
      <c r="Q18" s="421">
        <f t="shared" si="1"/>
        <v>3.6035321479610931</v>
      </c>
      <c r="R18" s="692"/>
      <c r="S18" s="693"/>
      <c r="T18" s="693"/>
      <c r="U18" s="694"/>
    </row>
    <row r="19" spans="1:21" ht="17.100000000000001" customHeight="1">
      <c r="A19" s="191">
        <f t="shared" si="0"/>
        <v>44751</v>
      </c>
      <c r="B19" s="421">
        <v>0.64049812911996562</v>
      </c>
      <c r="C19" s="421">
        <v>1.1487778848726773</v>
      </c>
      <c r="D19" s="421">
        <v>0.74863982121236405</v>
      </c>
      <c r="E19" s="421">
        <v>0.71391655577478219</v>
      </c>
      <c r="F19" s="421">
        <v>0.643323130159284</v>
      </c>
      <c r="G19" s="421">
        <v>0.88404366916232024</v>
      </c>
      <c r="H19" s="421">
        <v>4.0115453317435881</v>
      </c>
      <c r="I19" s="421">
        <v>0</v>
      </c>
      <c r="J19" s="421">
        <v>1.0300699300699301</v>
      </c>
      <c r="K19" s="421">
        <v>0</v>
      </c>
      <c r="L19" s="421">
        <v>0</v>
      </c>
      <c r="M19" s="421">
        <v>3.3542235501858739</v>
      </c>
      <c r="N19" s="421">
        <v>6.2714979999999994</v>
      </c>
      <c r="O19" s="421">
        <v>1.2969334461364916</v>
      </c>
      <c r="P19" s="421">
        <v>1.8104671814671816</v>
      </c>
      <c r="Q19" s="421">
        <f t="shared" si="1"/>
        <v>2.5703607162066158</v>
      </c>
      <c r="R19" s="692"/>
      <c r="S19" s="693"/>
      <c r="T19" s="693"/>
      <c r="U19" s="694"/>
    </row>
    <row r="20" spans="1:21" ht="17.100000000000001" customHeight="1">
      <c r="A20" s="191">
        <f t="shared" si="0"/>
        <v>44752</v>
      </c>
      <c r="B20" s="421">
        <v>3.592342127968938</v>
      </c>
      <c r="C20" s="421">
        <v>3.3470491056210041</v>
      </c>
      <c r="D20" s="421">
        <v>3.5275608305039867</v>
      </c>
      <c r="E20" s="421">
        <v>6.1685217908967607</v>
      </c>
      <c r="F20" s="421">
        <v>2.9225139650754484</v>
      </c>
      <c r="G20" s="421">
        <v>3.8998990244874125</v>
      </c>
      <c r="H20" s="421">
        <v>3.8920296202326279</v>
      </c>
      <c r="I20" s="421">
        <v>0</v>
      </c>
      <c r="J20" s="421">
        <v>0.9</v>
      </c>
      <c r="K20" s="421">
        <v>0</v>
      </c>
      <c r="L20" s="421">
        <v>0</v>
      </c>
      <c r="M20" s="421">
        <v>3.3957548284854564</v>
      </c>
      <c r="N20" s="421">
        <v>5.9515974607329838</v>
      </c>
      <c r="O20" s="421">
        <v>1.3611525763717665</v>
      </c>
      <c r="P20" s="421">
        <v>1.8315833333333333</v>
      </c>
      <c r="Q20" s="421">
        <f t="shared" si="1"/>
        <v>3.6080274663527634</v>
      </c>
      <c r="R20" s="692"/>
      <c r="S20" s="693"/>
      <c r="T20" s="693"/>
      <c r="U20" s="694"/>
    </row>
    <row r="21" spans="1:21" ht="17.100000000000001" customHeight="1">
      <c r="A21" s="191">
        <f t="shared" si="0"/>
        <v>44753</v>
      </c>
      <c r="B21" s="421">
        <v>4.1465131556463204</v>
      </c>
      <c r="C21" s="421">
        <v>2.7331740887464417</v>
      </c>
      <c r="D21" s="421">
        <v>3.8425937703236177</v>
      </c>
      <c r="E21" s="421">
        <v>6.4138572708261457</v>
      </c>
      <c r="F21" s="421">
        <v>2.9226509988255911</v>
      </c>
      <c r="G21" s="421">
        <v>4.3798395687207119</v>
      </c>
      <c r="H21" s="421">
        <v>3.8120492283466123</v>
      </c>
      <c r="I21" s="421">
        <v>0</v>
      </c>
      <c r="J21" s="421">
        <v>1.4812698412698413</v>
      </c>
      <c r="K21" s="421">
        <v>0</v>
      </c>
      <c r="L21" s="421">
        <v>0</v>
      </c>
      <c r="M21" s="421">
        <v>0</v>
      </c>
      <c r="N21" s="421">
        <v>0</v>
      </c>
      <c r="O21" s="421">
        <v>1.5306417644376269</v>
      </c>
      <c r="P21" s="421">
        <v>1.9144553314121038</v>
      </c>
      <c r="Q21" s="421">
        <f t="shared" si="1"/>
        <v>3.7095730017627995</v>
      </c>
      <c r="R21" s="692"/>
      <c r="S21" s="693"/>
      <c r="T21" s="693"/>
      <c r="U21" s="694"/>
    </row>
    <row r="22" spans="1:21" ht="17.100000000000001" customHeight="1">
      <c r="A22" s="191">
        <f t="shared" si="0"/>
        <v>44754</v>
      </c>
      <c r="B22" s="421">
        <v>3.8879091415457125</v>
      </c>
      <c r="C22" s="421">
        <v>3.0449043978361172</v>
      </c>
      <c r="D22" s="421">
        <v>3.8000787296398193</v>
      </c>
      <c r="E22" s="421">
        <v>6.3742721486366438</v>
      </c>
      <c r="F22" s="421">
        <v>2.552256820630332</v>
      </c>
      <c r="G22" s="421">
        <v>4.6932200146804881</v>
      </c>
      <c r="H22" s="421">
        <v>4.0537057489567552</v>
      </c>
      <c r="I22" s="421">
        <v>0</v>
      </c>
      <c r="J22" s="421">
        <v>1.3164444444444443</v>
      </c>
      <c r="K22" s="421">
        <v>0</v>
      </c>
      <c r="L22" s="421">
        <v>0</v>
      </c>
      <c r="M22" s="421">
        <v>3.5102534248442363</v>
      </c>
      <c r="N22" s="421">
        <v>5.6553490808080813</v>
      </c>
      <c r="O22" s="421">
        <v>1.3929486621709812</v>
      </c>
      <c r="P22" s="421">
        <v>1.9016062176165804</v>
      </c>
      <c r="Q22" s="421">
        <f t="shared" si="1"/>
        <v>3.8483297995746168</v>
      </c>
      <c r="R22" s="692"/>
      <c r="S22" s="693"/>
      <c r="T22" s="693"/>
      <c r="U22" s="694"/>
    </row>
    <row r="23" spans="1:21" ht="17.100000000000001" customHeight="1">
      <c r="A23" s="191">
        <f t="shared" si="0"/>
        <v>44755</v>
      </c>
      <c r="B23" s="421">
        <v>4.1863961908145404</v>
      </c>
      <c r="C23" s="421">
        <v>3.1245378421108128</v>
      </c>
      <c r="D23" s="421">
        <v>3.8790917571117287</v>
      </c>
      <c r="E23" s="421">
        <v>6.3657304082753958</v>
      </c>
      <c r="F23" s="421">
        <v>2.7071818740596281</v>
      </c>
      <c r="G23" s="421">
        <v>5.2793450198199077</v>
      </c>
      <c r="H23" s="421">
        <v>3.7321148448415853</v>
      </c>
      <c r="I23" s="421">
        <v>0</v>
      </c>
      <c r="J23" s="421">
        <v>1.272</v>
      </c>
      <c r="K23" s="421">
        <v>0</v>
      </c>
      <c r="L23" s="421">
        <v>0</v>
      </c>
      <c r="M23" s="421">
        <v>3.0406961808310711</v>
      </c>
      <c r="N23" s="421">
        <v>6.2061244577006507</v>
      </c>
      <c r="O23" s="421">
        <v>1.3868947489108001</v>
      </c>
      <c r="P23" s="421">
        <v>1.8331777777777778</v>
      </c>
      <c r="Q23" s="421">
        <f t="shared" si="1"/>
        <v>3.7007467834769074</v>
      </c>
      <c r="R23" s="692"/>
      <c r="S23" s="693"/>
      <c r="T23" s="693"/>
      <c r="U23" s="694"/>
    </row>
    <row r="24" spans="1:21" ht="17.100000000000001" customHeight="1">
      <c r="A24" s="191">
        <f t="shared" si="0"/>
        <v>44756</v>
      </c>
      <c r="B24" s="421">
        <v>3.8741220448743294</v>
      </c>
      <c r="C24" s="421">
        <v>3.1583223514415977</v>
      </c>
      <c r="D24" s="421">
        <v>3.682421343129787</v>
      </c>
      <c r="E24" s="421">
        <v>6.0913316375799171</v>
      </c>
      <c r="F24" s="421">
        <v>2.7179236508791496</v>
      </c>
      <c r="G24" s="421">
        <v>4.7742186208942634</v>
      </c>
      <c r="H24" s="421">
        <v>3.7989661654775024</v>
      </c>
      <c r="I24" s="421">
        <v>0</v>
      </c>
      <c r="J24" s="421">
        <v>1.3333333333333333</v>
      </c>
      <c r="K24" s="421">
        <v>0</v>
      </c>
      <c r="L24" s="421">
        <v>0</v>
      </c>
      <c r="M24" s="421">
        <v>3.2443824697336558</v>
      </c>
      <c r="N24" s="421">
        <v>5.6169894010152275</v>
      </c>
      <c r="O24" s="421">
        <v>1.2944864817027304</v>
      </c>
      <c r="P24" s="421">
        <v>1.8101554907677357</v>
      </c>
      <c r="Q24" s="421">
        <f t="shared" si="1"/>
        <v>3.6245687745152924</v>
      </c>
      <c r="R24" s="692"/>
      <c r="S24" s="693"/>
      <c r="T24" s="693"/>
      <c r="U24" s="694"/>
    </row>
    <row r="25" spans="1:21" ht="17.100000000000001" customHeight="1">
      <c r="A25" s="191">
        <f t="shared" si="0"/>
        <v>44757</v>
      </c>
      <c r="B25" s="421">
        <v>4.0235310910219644</v>
      </c>
      <c r="C25" s="421">
        <v>3.203741373663779</v>
      </c>
      <c r="D25" s="421">
        <v>3.7094958594200897</v>
      </c>
      <c r="E25" s="421">
        <v>3.2584289951448491</v>
      </c>
      <c r="F25" s="421">
        <v>2.4677307367315726</v>
      </c>
      <c r="G25" s="421">
        <v>4.2051821862975931</v>
      </c>
      <c r="H25" s="421">
        <v>2.8740428257298833</v>
      </c>
      <c r="I25" s="421">
        <v>0</v>
      </c>
      <c r="J25" s="421">
        <v>1.4782894736842107</v>
      </c>
      <c r="K25" s="421">
        <v>0</v>
      </c>
      <c r="L25" s="421">
        <v>0</v>
      </c>
      <c r="M25" s="421">
        <v>2.8463916821849784</v>
      </c>
      <c r="N25" s="421">
        <v>5.2028317647058824</v>
      </c>
      <c r="O25" s="421">
        <v>1.251175414984298</v>
      </c>
      <c r="P25" s="421">
        <v>1.770281512605042</v>
      </c>
      <c r="Q25" s="421">
        <f t="shared" si="1"/>
        <v>3.0136445123622666</v>
      </c>
      <c r="R25" s="692"/>
      <c r="S25" s="693"/>
      <c r="T25" s="693"/>
      <c r="U25" s="694"/>
    </row>
    <row r="26" spans="1:21" ht="17.100000000000001" customHeight="1">
      <c r="A26" s="191">
        <f t="shared" si="0"/>
        <v>44758</v>
      </c>
      <c r="B26" s="421">
        <v>4.4276419982599817</v>
      </c>
      <c r="C26" s="421">
        <v>3.3081125892446144</v>
      </c>
      <c r="D26" s="421">
        <v>4.1314505690778702</v>
      </c>
      <c r="E26" s="421">
        <v>3.7672214929078023</v>
      </c>
      <c r="F26" s="421">
        <v>3.2064234210627904</v>
      </c>
      <c r="G26" s="421">
        <v>4.6345115613635555</v>
      </c>
      <c r="H26" s="421">
        <v>3.695051574537791</v>
      </c>
      <c r="I26" s="421">
        <v>0</v>
      </c>
      <c r="J26" s="421">
        <v>1.0300699300699301</v>
      </c>
      <c r="K26" s="421">
        <v>0</v>
      </c>
      <c r="L26" s="421">
        <v>0</v>
      </c>
      <c r="M26" s="421">
        <v>3.2374606694756558</v>
      </c>
      <c r="N26" s="421">
        <v>5.4786003734827267</v>
      </c>
      <c r="O26" s="421">
        <v>1.4180349480203496</v>
      </c>
      <c r="P26" s="421">
        <v>1.7458160073597055</v>
      </c>
      <c r="Q26" s="421">
        <f t="shared" si="1"/>
        <v>3.6237373376380342</v>
      </c>
      <c r="R26" s="692"/>
      <c r="S26" s="693"/>
      <c r="T26" s="693"/>
      <c r="U26" s="694"/>
    </row>
    <row r="27" spans="1:21" ht="17.100000000000001" customHeight="1">
      <c r="A27" s="191">
        <f t="shared" si="0"/>
        <v>44759</v>
      </c>
      <c r="B27" s="421">
        <v>3.6413905514557499</v>
      </c>
      <c r="C27" s="421">
        <v>3.375339741341016</v>
      </c>
      <c r="D27" s="421">
        <v>3.564420271410162</v>
      </c>
      <c r="E27" s="421">
        <v>5.9232382820521217</v>
      </c>
      <c r="F27" s="421">
        <v>2.4053736340808185</v>
      </c>
      <c r="G27" s="421">
        <v>4.7387826281505214</v>
      </c>
      <c r="H27" s="421">
        <v>4.0738710950013628</v>
      </c>
      <c r="I27" s="421">
        <v>0</v>
      </c>
      <c r="J27" s="421">
        <v>0.9</v>
      </c>
      <c r="K27" s="421">
        <v>0</v>
      </c>
      <c r="L27" s="421">
        <v>0</v>
      </c>
      <c r="M27" s="421">
        <v>3.6240236423978431</v>
      </c>
      <c r="N27" s="421">
        <v>5.2911557560975613</v>
      </c>
      <c r="O27" s="421">
        <v>1.4192266762682029</v>
      </c>
      <c r="P27" s="421">
        <v>1.7466437500000001</v>
      </c>
      <c r="Q27" s="421">
        <f t="shared" si="1"/>
        <v>3.7400661083671181</v>
      </c>
      <c r="R27" s="692"/>
      <c r="S27" s="693"/>
      <c r="T27" s="693"/>
      <c r="U27" s="694"/>
    </row>
    <row r="28" spans="1:21" ht="17.100000000000001" customHeight="1">
      <c r="A28" s="191">
        <f t="shared" si="0"/>
        <v>44760</v>
      </c>
      <c r="B28" s="421">
        <v>4.1465131556463195</v>
      </c>
      <c r="C28" s="421">
        <v>2.7331740887464417</v>
      </c>
      <c r="D28" s="421">
        <v>3.8425937703236177</v>
      </c>
      <c r="E28" s="421">
        <v>6.4138572708261457</v>
      </c>
      <c r="F28" s="421">
        <v>2.9226509988255911</v>
      </c>
      <c r="G28" s="421">
        <v>4.3798395687207119</v>
      </c>
      <c r="H28" s="421">
        <v>3.8120492283466123</v>
      </c>
      <c r="I28" s="421">
        <v>0</v>
      </c>
      <c r="J28" s="421">
        <v>0.92200000000000004</v>
      </c>
      <c r="K28" s="421">
        <v>0</v>
      </c>
      <c r="L28" s="421">
        <v>0</v>
      </c>
      <c r="M28" s="421">
        <v>3.1881384679007483</v>
      </c>
      <c r="N28" s="421">
        <v>6.1645536758893282</v>
      </c>
      <c r="O28" s="421">
        <v>1.5306417644376269</v>
      </c>
      <c r="P28" s="421">
        <v>1.9144553314121038</v>
      </c>
      <c r="Q28" s="421">
        <f t="shared" si="1"/>
        <v>3.6957626277729729</v>
      </c>
      <c r="R28" s="692"/>
      <c r="S28" s="693"/>
      <c r="T28" s="693"/>
      <c r="U28" s="694"/>
    </row>
    <row r="29" spans="1:21" ht="17.100000000000001" customHeight="1">
      <c r="A29" s="191">
        <f t="shared" si="0"/>
        <v>44761</v>
      </c>
      <c r="B29" s="421">
        <v>3.8879091415457125</v>
      </c>
      <c r="C29" s="421">
        <v>3.0449043978361172</v>
      </c>
      <c r="D29" s="421">
        <v>3.8000787296398193</v>
      </c>
      <c r="E29" s="421">
        <v>6.3742721486366438</v>
      </c>
      <c r="F29" s="421">
        <v>2.552256820630332</v>
      </c>
      <c r="G29" s="421">
        <v>4.6932200146804881</v>
      </c>
      <c r="H29" s="421">
        <v>4.0537057489567552</v>
      </c>
      <c r="I29" s="421">
        <v>0</v>
      </c>
      <c r="J29" s="421">
        <v>1.1000000000000001</v>
      </c>
      <c r="K29" s="421">
        <v>0</v>
      </c>
      <c r="L29" s="421">
        <v>0</v>
      </c>
      <c r="M29" s="421">
        <v>3.5102534248442363</v>
      </c>
      <c r="N29" s="421">
        <v>5.6553490808080813</v>
      </c>
      <c r="O29" s="421">
        <v>1.3929486621709812</v>
      </c>
      <c r="P29" s="421">
        <v>1.9016062176165804</v>
      </c>
      <c r="Q29" s="421">
        <f t="shared" si="1"/>
        <v>3.8432523739043725</v>
      </c>
      <c r="R29" s="692"/>
      <c r="S29" s="693"/>
      <c r="T29" s="693"/>
      <c r="U29" s="694"/>
    </row>
    <row r="30" spans="1:21" ht="17.100000000000001" customHeight="1">
      <c r="A30" s="191">
        <f t="shared" si="0"/>
        <v>44762</v>
      </c>
      <c r="B30" s="421">
        <v>4.1863961908145404</v>
      </c>
      <c r="C30" s="421">
        <v>3.1245378421108128</v>
      </c>
      <c r="D30" s="421">
        <v>3.8790917571117287</v>
      </c>
      <c r="E30" s="421">
        <v>6.3657304082753958</v>
      </c>
      <c r="F30" s="421">
        <v>2.7071818740596281</v>
      </c>
      <c r="G30" s="421">
        <v>5.2793450198199077</v>
      </c>
      <c r="H30" s="421">
        <v>3.7321148448415853</v>
      </c>
      <c r="I30" s="421">
        <v>0</v>
      </c>
      <c r="J30" s="421">
        <v>1</v>
      </c>
      <c r="K30" s="421">
        <v>0</v>
      </c>
      <c r="L30" s="421">
        <v>0</v>
      </c>
      <c r="M30" s="421">
        <v>3.0406961808310711</v>
      </c>
      <c r="N30" s="421">
        <v>6.2061244577006507</v>
      </c>
      <c r="O30" s="421">
        <v>1.3868947489108001</v>
      </c>
      <c r="P30" s="421">
        <v>1.8331777777777778</v>
      </c>
      <c r="Q30" s="421">
        <f t="shared" si="1"/>
        <v>3.7033197025757323</v>
      </c>
      <c r="R30" s="692"/>
      <c r="S30" s="693"/>
      <c r="T30" s="693"/>
      <c r="U30" s="694"/>
    </row>
    <row r="31" spans="1:21" ht="17.100000000000001" customHeight="1">
      <c r="A31" s="191">
        <f t="shared" si="0"/>
        <v>44763</v>
      </c>
      <c r="B31" s="421">
        <v>3.8741220448743294</v>
      </c>
      <c r="C31" s="421">
        <v>3.1583223514415977</v>
      </c>
      <c r="D31" s="421">
        <v>3.682421343129787</v>
      </c>
      <c r="E31" s="421">
        <v>6.0913316375799171</v>
      </c>
      <c r="F31" s="421">
        <v>2.7179236508791496</v>
      </c>
      <c r="G31" s="421">
        <v>4.7742186208942634</v>
      </c>
      <c r="H31" s="421">
        <v>3.7989661654775024</v>
      </c>
      <c r="I31" s="421">
        <v>0</v>
      </c>
      <c r="J31" s="421">
        <v>1</v>
      </c>
      <c r="K31" s="421">
        <v>0</v>
      </c>
      <c r="L31" s="421">
        <v>0</v>
      </c>
      <c r="M31" s="421">
        <v>3.2443824697336558</v>
      </c>
      <c r="N31" s="421">
        <v>5.6169894010152275</v>
      </c>
      <c r="O31" s="421">
        <v>1.2944864817027304</v>
      </c>
      <c r="P31" s="421">
        <v>1.8101554907677357</v>
      </c>
      <c r="Q31" s="421">
        <f t="shared" si="1"/>
        <v>3.615419265401588</v>
      </c>
      <c r="R31" s="692"/>
      <c r="S31" s="693"/>
      <c r="T31" s="693"/>
      <c r="U31" s="694"/>
    </row>
    <row r="32" spans="1:21" ht="17.100000000000001" customHeight="1">
      <c r="A32" s="191">
        <f t="shared" si="0"/>
        <v>44764</v>
      </c>
      <c r="B32" s="421">
        <v>4.0235310910219644</v>
      </c>
      <c r="C32" s="421">
        <v>3.203741373663779</v>
      </c>
      <c r="D32" s="421">
        <v>3.7094958594200897</v>
      </c>
      <c r="E32" s="421">
        <v>3.2584289951448491</v>
      </c>
      <c r="F32" s="421">
        <v>2.4677307367315726</v>
      </c>
      <c r="G32" s="421">
        <v>4.2051821862975931</v>
      </c>
      <c r="H32" s="421">
        <v>2.8740428257298833</v>
      </c>
      <c r="I32" s="421">
        <v>0</v>
      </c>
      <c r="J32" s="421">
        <v>1</v>
      </c>
      <c r="K32" s="421">
        <v>0</v>
      </c>
      <c r="L32" s="421">
        <v>0</v>
      </c>
      <c r="M32" s="421">
        <v>2.8463916821849784</v>
      </c>
      <c r="N32" s="421">
        <v>5.2028317647058824</v>
      </c>
      <c r="O32" s="421">
        <v>1.251175414984298</v>
      </c>
      <c r="P32" s="421">
        <v>1.770281512605042</v>
      </c>
      <c r="Q32" s="421">
        <f t="shared" si="1"/>
        <v>3.0174923715485735</v>
      </c>
      <c r="R32" s="692"/>
      <c r="S32" s="693"/>
      <c r="T32" s="693"/>
      <c r="U32" s="694"/>
    </row>
    <row r="33" spans="1:21" ht="17.100000000000001" customHeight="1">
      <c r="A33" s="191">
        <f t="shared" si="0"/>
        <v>44765</v>
      </c>
      <c r="B33" s="421">
        <v>4.4276419982599817</v>
      </c>
      <c r="C33" s="421">
        <v>3.3081125892446144</v>
      </c>
      <c r="D33" s="421">
        <v>4.1314505690778702</v>
      </c>
      <c r="E33" s="421">
        <v>3.7672214929078023</v>
      </c>
      <c r="F33" s="421">
        <v>3.2064234210627904</v>
      </c>
      <c r="G33" s="421">
        <v>4.6345115613635555</v>
      </c>
      <c r="H33" s="421">
        <v>3.695051574537791</v>
      </c>
      <c r="I33" s="421">
        <v>0</v>
      </c>
      <c r="J33" s="421">
        <v>1.4</v>
      </c>
      <c r="K33" s="421">
        <v>0</v>
      </c>
      <c r="L33" s="421">
        <v>0</v>
      </c>
      <c r="M33" s="421">
        <v>3.2374606694756558</v>
      </c>
      <c r="N33" s="421">
        <v>5.4786003734827267</v>
      </c>
      <c r="O33" s="421">
        <v>1.4180349480203496</v>
      </c>
      <c r="P33" s="421">
        <v>1.7458160073597055</v>
      </c>
      <c r="Q33" s="421">
        <f t="shared" si="1"/>
        <v>3.629167976358243</v>
      </c>
      <c r="R33" s="692"/>
      <c r="S33" s="693"/>
      <c r="T33" s="693"/>
      <c r="U33" s="694"/>
    </row>
    <row r="34" spans="1:21" ht="17.100000000000001" customHeight="1">
      <c r="A34" s="191">
        <f t="shared" si="0"/>
        <v>44766</v>
      </c>
      <c r="B34" s="421">
        <v>3.6413905514557499</v>
      </c>
      <c r="C34" s="421">
        <v>3.375339741341016</v>
      </c>
      <c r="D34" s="421">
        <v>3.564420271410162</v>
      </c>
      <c r="E34" s="421">
        <v>5.9232382820521217</v>
      </c>
      <c r="F34" s="421">
        <v>2.4053736340808185</v>
      </c>
      <c r="G34" s="421">
        <v>4.7387826281505214</v>
      </c>
      <c r="H34" s="421">
        <v>4.0738710950013628</v>
      </c>
      <c r="I34" s="421">
        <v>0</v>
      </c>
      <c r="J34" s="421">
        <v>1.4</v>
      </c>
      <c r="K34" s="421">
        <v>0</v>
      </c>
      <c r="L34" s="421">
        <v>0</v>
      </c>
      <c r="M34" s="421">
        <v>3.6240236423978431</v>
      </c>
      <c r="N34" s="421">
        <v>5.2911557560975613</v>
      </c>
      <c r="O34" s="421">
        <v>1.4192266762682029</v>
      </c>
      <c r="P34" s="421">
        <v>1.7466437500000001</v>
      </c>
      <c r="Q34" s="421">
        <f t="shared" si="1"/>
        <v>3.7485918020235403</v>
      </c>
      <c r="R34" s="692"/>
      <c r="S34" s="693"/>
      <c r="T34" s="693"/>
      <c r="U34" s="694"/>
    </row>
    <row r="35" spans="1:21" ht="17.100000000000001" customHeight="1">
      <c r="A35" s="191">
        <f>+A34+1</f>
        <v>44767</v>
      </c>
      <c r="B35" s="421">
        <v>4.1430986592052621</v>
      </c>
      <c r="C35" s="421">
        <v>3.5271262412454711</v>
      </c>
      <c r="D35" s="421">
        <v>3.9974246257714006</v>
      </c>
      <c r="E35" s="421">
        <v>6.2364139089016239</v>
      </c>
      <c r="F35" s="421">
        <v>2.3141488726168116</v>
      </c>
      <c r="G35" s="421">
        <v>4.689049590782238</v>
      </c>
      <c r="H35" s="421">
        <v>4.4398875908480822</v>
      </c>
      <c r="I35" s="421">
        <v>0</v>
      </c>
      <c r="J35" s="421">
        <v>1.4</v>
      </c>
      <c r="K35" s="421">
        <v>0</v>
      </c>
      <c r="L35" s="421">
        <v>0</v>
      </c>
      <c r="M35" s="421">
        <v>3.0025124460585348</v>
      </c>
      <c r="N35" s="421">
        <v>5.7456054278728601</v>
      </c>
      <c r="O35" s="421">
        <v>1.4777685414680648</v>
      </c>
      <c r="P35" s="421">
        <v>1.7615921828908554</v>
      </c>
      <c r="Q35" s="421">
        <f t="shared" si="1"/>
        <v>3.7724663798603131</v>
      </c>
      <c r="R35" s="692"/>
      <c r="S35" s="693"/>
      <c r="T35" s="693"/>
      <c r="U35" s="694"/>
    </row>
    <row r="36" spans="1:21" ht="17.100000000000001" customHeight="1">
      <c r="A36" s="191">
        <f t="shared" si="0"/>
        <v>44768</v>
      </c>
      <c r="B36" s="421">
        <v>4.6127573873994843</v>
      </c>
      <c r="C36" s="421">
        <v>3.2139114924256482</v>
      </c>
      <c r="D36" s="421">
        <v>4.1635918634707432</v>
      </c>
      <c r="E36" s="421">
        <v>6.2974811767073087</v>
      </c>
      <c r="F36" s="421">
        <v>2.3308926983989875</v>
      </c>
      <c r="G36" s="421">
        <v>3.3383771850668995</v>
      </c>
      <c r="H36" s="421">
        <v>4.181956995781781</v>
      </c>
      <c r="I36" s="421">
        <v>0</v>
      </c>
      <c r="J36" s="421">
        <v>1.4</v>
      </c>
      <c r="K36" s="421">
        <v>0</v>
      </c>
      <c r="L36" s="421">
        <v>0</v>
      </c>
      <c r="M36" s="421">
        <v>2.8303414660056654</v>
      </c>
      <c r="N36" s="421">
        <v>5.6856829811996423</v>
      </c>
      <c r="O36" s="421">
        <v>1.4417969078228721</v>
      </c>
      <c r="P36" s="421">
        <v>1.709029315960912</v>
      </c>
      <c r="Q36" s="421">
        <f t="shared" si="1"/>
        <v>3.5788736815849913</v>
      </c>
      <c r="R36" s="692"/>
      <c r="S36" s="693"/>
      <c r="T36" s="693"/>
      <c r="U36" s="694"/>
    </row>
    <row r="37" spans="1:21" ht="17.100000000000001" customHeight="1">
      <c r="A37" s="191">
        <f t="shared" si="0"/>
        <v>44769</v>
      </c>
      <c r="B37" s="421">
        <v>4.0514701638832715</v>
      </c>
      <c r="C37" s="421">
        <v>3.7299786932779351</v>
      </c>
      <c r="D37" s="421">
        <v>3.9600547181950811</v>
      </c>
      <c r="E37" s="421">
        <v>6.3510226675823729</v>
      </c>
      <c r="F37" s="421">
        <v>2.3341313704767623</v>
      </c>
      <c r="G37" s="421">
        <v>4.4916979711359692</v>
      </c>
      <c r="H37" s="421">
        <v>3.8128325320934158</v>
      </c>
      <c r="I37" s="421">
        <v>0</v>
      </c>
      <c r="J37" s="421">
        <v>1.4</v>
      </c>
      <c r="K37" s="421">
        <v>0</v>
      </c>
      <c r="L37" s="421">
        <v>0</v>
      </c>
      <c r="M37" s="421">
        <v>3.0755471908336625</v>
      </c>
      <c r="N37" s="421">
        <v>5.1870572263993324</v>
      </c>
      <c r="O37" s="421">
        <v>1.444479132435097</v>
      </c>
      <c r="P37" s="421">
        <v>1.7079627659574468</v>
      </c>
      <c r="Q37" s="421">
        <f t="shared" si="1"/>
        <v>3.6088546585911172</v>
      </c>
      <c r="R37" s="692"/>
      <c r="S37" s="693"/>
      <c r="T37" s="693"/>
      <c r="U37" s="694"/>
    </row>
    <row r="38" spans="1:21" ht="17.100000000000001" customHeight="1">
      <c r="A38" s="191">
        <f t="shared" si="0"/>
        <v>44770</v>
      </c>
      <c r="B38" s="421">
        <v>3.5696110865187793</v>
      </c>
      <c r="C38" s="421">
        <v>3.8578771204253495</v>
      </c>
      <c r="D38" s="421">
        <v>3.6510596794283146</v>
      </c>
      <c r="E38" s="421">
        <v>6.3552320293031483</v>
      </c>
      <c r="F38" s="421">
        <v>2.4505907258506405</v>
      </c>
      <c r="G38" s="421">
        <v>4.3450567894148051</v>
      </c>
      <c r="H38" s="421">
        <v>4.0963109586012028</v>
      </c>
      <c r="I38" s="421">
        <v>0</v>
      </c>
      <c r="J38" s="421">
        <v>1.4</v>
      </c>
      <c r="K38" s="421">
        <v>0</v>
      </c>
      <c r="L38" s="421">
        <v>0</v>
      </c>
      <c r="M38" s="421">
        <v>3.3058961394592399</v>
      </c>
      <c r="N38" s="421">
        <v>5.4385697580645163</v>
      </c>
      <c r="O38" s="421">
        <v>1.4350983807751694</v>
      </c>
      <c r="P38" s="421">
        <v>1.8158834080717488</v>
      </c>
      <c r="Q38" s="421">
        <f t="shared" si="1"/>
        <v>3.6968785424301247</v>
      </c>
      <c r="R38" s="692"/>
      <c r="S38" s="693"/>
      <c r="T38" s="693"/>
      <c r="U38" s="694"/>
    </row>
    <row r="39" spans="1:21" ht="17.100000000000001" customHeight="1">
      <c r="A39" s="191">
        <f t="shared" si="0"/>
        <v>44771</v>
      </c>
      <c r="B39" s="421">
        <v>3.9897014222003255</v>
      </c>
      <c r="C39" s="421">
        <v>4.4515501648709606</v>
      </c>
      <c r="D39" s="421">
        <v>4.1424337892467618</v>
      </c>
      <c r="E39" s="421">
        <v>6.3412249647350478</v>
      </c>
      <c r="F39" s="421">
        <v>2.2571917042417113</v>
      </c>
      <c r="G39" s="421">
        <v>4.454891262733236</v>
      </c>
      <c r="H39" s="421">
        <v>3.9995992570450412</v>
      </c>
      <c r="I39" s="421">
        <v>0</v>
      </c>
      <c r="J39" s="421">
        <v>1.0131147540983607</v>
      </c>
      <c r="K39" s="421">
        <v>0</v>
      </c>
      <c r="L39" s="421">
        <v>0</v>
      </c>
      <c r="M39" s="421">
        <v>3.3481224475675671</v>
      </c>
      <c r="N39" s="421">
        <v>5.4264983942414178</v>
      </c>
      <c r="O39" s="421">
        <v>1.3815585774058576</v>
      </c>
      <c r="P39" s="421">
        <v>1.7810694326841661</v>
      </c>
      <c r="Q39" s="421">
        <f t="shared" si="1"/>
        <v>3.7611860753725277</v>
      </c>
      <c r="R39" s="692"/>
      <c r="S39" s="693"/>
      <c r="T39" s="693"/>
      <c r="U39" s="694"/>
    </row>
    <row r="40" spans="1:21" ht="17.100000000000001" customHeight="1">
      <c r="A40" s="191">
        <f t="shared" si="0"/>
        <v>44772</v>
      </c>
      <c r="B40" s="421">
        <v>4.0960305384564437</v>
      </c>
      <c r="C40" s="421">
        <v>4.3271293611975397</v>
      </c>
      <c r="D40" s="421">
        <v>4.1563882081243282</v>
      </c>
      <c r="E40" s="421">
        <v>6.2700913132338822</v>
      </c>
      <c r="F40" s="421">
        <v>2.3009309012826247</v>
      </c>
      <c r="G40" s="421">
        <v>4.4488948144122684</v>
      </c>
      <c r="H40" s="421">
        <v>3.7746686188800274</v>
      </c>
      <c r="I40" s="421">
        <v>0</v>
      </c>
      <c r="J40" s="421">
        <v>1</v>
      </c>
      <c r="K40" s="421">
        <v>0</v>
      </c>
      <c r="L40" s="421">
        <v>0</v>
      </c>
      <c r="M40" s="421">
        <v>2.5776384948542024</v>
      </c>
      <c r="N40" s="421">
        <v>5.5373616741071432</v>
      </c>
      <c r="O40" s="421">
        <v>1.5796875940981632</v>
      </c>
      <c r="P40" s="421">
        <v>1.7956061705989113</v>
      </c>
      <c r="Q40" s="421">
        <f t="shared" si="1"/>
        <v>3.3625751250496778</v>
      </c>
      <c r="R40" s="692"/>
      <c r="S40" s="693"/>
      <c r="T40" s="693"/>
      <c r="U40" s="694"/>
    </row>
    <row r="41" spans="1:21" ht="17.100000000000001" customHeight="1">
      <c r="A41" s="191">
        <v>31</v>
      </c>
      <c r="B41" s="421">
        <v>3.9482049023886265</v>
      </c>
      <c r="C41" s="421">
        <v>3.278</v>
      </c>
      <c r="D41" s="421">
        <v>3.8858341612654086</v>
      </c>
      <c r="E41" s="421">
        <v>6.6365527789560668</v>
      </c>
      <c r="F41" s="421">
        <v>2.4074547654650229</v>
      </c>
      <c r="G41" s="421">
        <v>3.8874509381896591</v>
      </c>
      <c r="H41" s="421">
        <v>3.7629737973302859</v>
      </c>
      <c r="I41" s="421">
        <v>0</v>
      </c>
      <c r="J41" s="421">
        <v>1</v>
      </c>
      <c r="K41" s="421">
        <v>0</v>
      </c>
      <c r="L41" s="421">
        <v>0</v>
      </c>
      <c r="M41" s="421">
        <v>2.4783977224736051</v>
      </c>
      <c r="N41" s="421">
        <v>6.0067008858267714</v>
      </c>
      <c r="O41" s="421">
        <v>1.6058629364232351</v>
      </c>
      <c r="P41" s="421">
        <v>1.813424778761062</v>
      </c>
      <c r="Q41" s="421">
        <f t="shared" si="1"/>
        <v>3.3118701899628968</v>
      </c>
      <c r="R41" s="692"/>
      <c r="S41" s="693"/>
      <c r="T41" s="693"/>
      <c r="U41" s="694"/>
    </row>
    <row r="42" spans="1:21" ht="17.100000000000001" customHeight="1">
      <c r="A42" s="181" t="s">
        <v>9</v>
      </c>
      <c r="B42" s="384">
        <f t="shared" ref="B42:H42" si="2">SUMPRODUCT(B11:B41,B49:B79)/SUM(B49:B79)</f>
        <v>3.8685781337999479</v>
      </c>
      <c r="C42" s="384">
        <f t="shared" si="2"/>
        <v>3.3849516864523235</v>
      </c>
      <c r="D42" s="384">
        <f t="shared" si="2"/>
        <v>3.7389775432626577</v>
      </c>
      <c r="E42" s="384">
        <f t="shared" si="2"/>
        <v>5.9011905375288158</v>
      </c>
      <c r="F42" s="384">
        <f t="shared" si="2"/>
        <v>2.553811237739438</v>
      </c>
      <c r="G42" s="384">
        <f t="shared" si="2"/>
        <v>4.3339489594794651</v>
      </c>
      <c r="H42" s="384">
        <f t="shared" si="2"/>
        <v>3.8777804281799968</v>
      </c>
      <c r="I42" s="384">
        <f>IFERROR(SUMPRODUCT(I11:I41,I49:I79)/SUM(I49:I79),0)</f>
        <v>0</v>
      </c>
      <c r="J42" s="384">
        <f>IFERROR(SUMPRODUCT(J11:J41,J49:J79)/SUM(J49:J79),0)</f>
        <v>1.2259937593270929</v>
      </c>
      <c r="K42" s="384">
        <f>IFERROR(SUMPRODUCT(K11:K41,K49:K79)/SUM(K49:K79),0)</f>
        <v>0</v>
      </c>
      <c r="L42" s="384">
        <f>IFERROR(SUMPRODUCT(L11:L41,L49:L79)/SUM(L49:L79),0)</f>
        <v>0</v>
      </c>
      <c r="M42" s="384">
        <f>SUMPRODUCT(M11:M41,M49:M79)/SUM(M49:M79)</f>
        <v>3.1761061622154751</v>
      </c>
      <c r="N42" s="384">
        <f>SUMPRODUCT(N11:N41,N49:N79)/SUM(N49:N79)</f>
        <v>5.7146421912659351</v>
      </c>
      <c r="O42" s="384">
        <f>SUMPRODUCT(O11:O41,O49:O79)/SUM(O49:O79)</f>
        <v>1.3743550373659554</v>
      </c>
      <c r="P42" s="384">
        <f>SUMPRODUCT(P11:P41,P49:P79)/SUM(P49:P79)</f>
        <v>1.712185308706637</v>
      </c>
      <c r="Q42" s="384">
        <f>SUMPRODUCT(Q11:Q41,Q49:Q79)/SUM(Q49:Q79)</f>
        <v>3.6083398369678443</v>
      </c>
      <c r="R42" s="829"/>
      <c r="S42" s="830"/>
      <c r="T42" s="830"/>
      <c r="U42" s="831"/>
    </row>
    <row r="43" spans="1:21" ht="15" customHeight="1">
      <c r="A43" s="181" t="s">
        <v>42</v>
      </c>
      <c r="B43" s="386">
        <f t="shared" ref="B43:Q43" si="3">+B42-B10</f>
        <v>0.36457813379994786</v>
      </c>
      <c r="C43" s="386">
        <f>+C42-C10</f>
        <v>-0.11904831354767653</v>
      </c>
      <c r="D43" s="386">
        <f>+D42-D10</f>
        <v>0.23497754326265774</v>
      </c>
      <c r="E43" s="386">
        <f>+E42-E10</f>
        <v>2.7881905375288158</v>
      </c>
      <c r="F43" s="386">
        <f>+F42-F10</f>
        <v>-0.14618876226056221</v>
      </c>
      <c r="G43" s="386">
        <f>+G42-G10</f>
        <v>-0.83605104052053481</v>
      </c>
      <c r="H43" s="386">
        <f t="shared" si="3"/>
        <v>-0.17921957182000359</v>
      </c>
      <c r="I43" s="386">
        <f t="shared" si="3"/>
        <v>-3.9580000000000002</v>
      </c>
      <c r="J43" s="386">
        <f t="shared" si="3"/>
        <v>-1.4740062406729073</v>
      </c>
      <c r="K43" s="386">
        <f t="shared" si="3"/>
        <v>-2.6989999999999998</v>
      </c>
      <c r="L43" s="386">
        <f>+L42-L10</f>
        <v>-5.1680000000000001</v>
      </c>
      <c r="M43" s="386">
        <f t="shared" si="3"/>
        <v>-0.58889383778452498</v>
      </c>
      <c r="N43" s="386">
        <f t="shared" si="3"/>
        <v>2.1246421912659352</v>
      </c>
      <c r="O43" s="386">
        <f t="shared" si="3"/>
        <v>-0.52064496263404458</v>
      </c>
      <c r="P43" s="386">
        <f t="shared" si="3"/>
        <v>-0.78781469129336301</v>
      </c>
      <c r="Q43" s="386">
        <f t="shared" si="3"/>
        <v>-4.4965684740615242E-2</v>
      </c>
      <c r="R43" s="832"/>
      <c r="S43" s="833"/>
      <c r="T43" s="833"/>
      <c r="U43" s="834"/>
    </row>
    <row r="44" spans="1:21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21" ht="15" customHeight="1">
      <c r="A45" s="190" t="s">
        <v>91</v>
      </c>
      <c r="T45" s="342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1"/>
      <c r="H46" s="393" t="s">
        <v>25</v>
      </c>
      <c r="I46" s="589" t="s">
        <v>104</v>
      </c>
      <c r="J46" s="591"/>
      <c r="K46" s="589" t="s">
        <v>27</v>
      </c>
      <c r="L46" s="590"/>
      <c r="M46" s="590"/>
      <c r="N46" s="591"/>
      <c r="O46" s="393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23</v>
      </c>
      <c r="I47" s="393" t="s">
        <v>103</v>
      </c>
      <c r="J47" s="393" t="s">
        <v>80</v>
      </c>
      <c r="K47" s="393" t="s">
        <v>80</v>
      </c>
      <c r="L47" s="393" t="s">
        <v>81</v>
      </c>
      <c r="M47" s="393" t="s">
        <v>122</v>
      </c>
      <c r="N47" s="393" t="s">
        <v>103</v>
      </c>
      <c r="O47" s="393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60</v>
      </c>
      <c r="B48" s="673">
        <v>2500</v>
      </c>
      <c r="C48" s="674"/>
      <c r="D48" s="428">
        <v>2500</v>
      </c>
      <c r="E48" s="428">
        <v>1010</v>
      </c>
      <c r="F48" s="428">
        <v>812</v>
      </c>
      <c r="G48" s="428">
        <v>1220</v>
      </c>
      <c r="H48" s="428">
        <v>2749</v>
      </c>
      <c r="I48" s="428"/>
      <c r="J48" s="428">
        <v>35</v>
      </c>
      <c r="K48" s="428"/>
      <c r="L48" s="428"/>
      <c r="M48" s="428">
        <v>5203</v>
      </c>
      <c r="N48" s="428">
        <v>989</v>
      </c>
      <c r="O48" s="428">
        <v>847</v>
      </c>
      <c r="P48" s="428">
        <v>228</v>
      </c>
      <c r="Q48" s="428">
        <f>SUM(D48:P48)</f>
        <v>15593</v>
      </c>
      <c r="R48" s="837"/>
      <c r="S48" s="837"/>
      <c r="T48" s="837"/>
      <c r="U48" s="837"/>
    </row>
    <row r="49" spans="1:21" ht="15" customHeight="1">
      <c r="A49" s="191">
        <f t="shared" ref="A49:A78" si="4">+A11</f>
        <v>44743</v>
      </c>
      <c r="B49" s="427">
        <v>70.207650000000001</v>
      </c>
      <c r="C49" s="427">
        <v>24.775579999999998</v>
      </c>
      <c r="D49" s="427">
        <v>94.983229999999992</v>
      </c>
      <c r="E49" s="427">
        <v>28.228159999999999</v>
      </c>
      <c r="F49" s="427">
        <v>31.382830000000002</v>
      </c>
      <c r="G49" s="427">
        <v>34.405260000000006</v>
      </c>
      <c r="H49" s="427">
        <v>120.79267000000002</v>
      </c>
      <c r="I49" s="427">
        <v>0</v>
      </c>
      <c r="J49" s="427">
        <v>2.4900000000000002</v>
      </c>
      <c r="K49" s="427">
        <v>0</v>
      </c>
      <c r="L49" s="427">
        <v>0</v>
      </c>
      <c r="M49" s="427">
        <v>180.12</v>
      </c>
      <c r="N49" s="427">
        <v>43.52</v>
      </c>
      <c r="O49" s="427">
        <v>20.173500000000001</v>
      </c>
      <c r="P49" s="427">
        <v>14.784000000000001</v>
      </c>
      <c r="Q49" s="427">
        <f t="shared" ref="Q49:Q79" si="5">SUM(D49:O49)</f>
        <v>556.09564999999998</v>
      </c>
      <c r="R49" s="824"/>
      <c r="S49" s="824"/>
      <c r="T49" s="824"/>
      <c r="U49" s="824"/>
    </row>
    <row r="50" spans="1:21" ht="15" customHeight="1">
      <c r="A50" s="191">
        <f t="shared" si="4"/>
        <v>44744</v>
      </c>
      <c r="B50" s="427">
        <v>68.382550000000009</v>
      </c>
      <c r="C50" s="427">
        <v>24.832789999999999</v>
      </c>
      <c r="D50" s="427">
        <v>93.215339999999998</v>
      </c>
      <c r="E50" s="427">
        <v>17.600760000000001</v>
      </c>
      <c r="F50" s="427">
        <v>36.634709999999998</v>
      </c>
      <c r="G50" s="427">
        <v>41.781839999999995</v>
      </c>
      <c r="H50" s="427">
        <v>122.89759000000001</v>
      </c>
      <c r="I50" s="427">
        <v>0</v>
      </c>
      <c r="J50" s="427">
        <v>1.95</v>
      </c>
      <c r="K50" s="427">
        <v>0</v>
      </c>
      <c r="L50" s="427">
        <v>0</v>
      </c>
      <c r="M50" s="427">
        <v>199.88</v>
      </c>
      <c r="N50" s="427">
        <v>43.96</v>
      </c>
      <c r="O50" s="427">
        <v>33.219000000000001</v>
      </c>
      <c r="P50" s="427">
        <v>14.795</v>
      </c>
      <c r="Q50" s="427">
        <f t="shared" si="5"/>
        <v>591.13923999999997</v>
      </c>
      <c r="R50" s="824"/>
      <c r="S50" s="824"/>
      <c r="T50" s="824"/>
      <c r="U50" s="824"/>
    </row>
    <row r="51" spans="1:21" ht="15" customHeight="1">
      <c r="A51" s="191">
        <f t="shared" si="4"/>
        <v>44745</v>
      </c>
      <c r="B51" s="427">
        <v>51.360099999999996</v>
      </c>
      <c r="C51" s="427">
        <v>22.827750000000002</v>
      </c>
      <c r="D51" s="427">
        <v>74.187850000000012</v>
      </c>
      <c r="E51" s="427">
        <v>29.13448</v>
      </c>
      <c r="F51" s="427">
        <v>22.843959999999999</v>
      </c>
      <c r="G51" s="427">
        <v>37.015389999999996</v>
      </c>
      <c r="H51" s="427">
        <v>91.088179999999994</v>
      </c>
      <c r="I51" s="427">
        <v>0</v>
      </c>
      <c r="J51" s="427">
        <v>1.79</v>
      </c>
      <c r="K51" s="427">
        <v>0</v>
      </c>
      <c r="L51" s="427">
        <v>0</v>
      </c>
      <c r="M51" s="427">
        <v>176.4</v>
      </c>
      <c r="N51" s="427">
        <v>37.08</v>
      </c>
      <c r="O51" s="427">
        <v>26.382000000000001</v>
      </c>
      <c r="P51" s="427">
        <v>14.432</v>
      </c>
      <c r="Q51" s="427">
        <f t="shared" si="5"/>
        <v>495.92186000000004</v>
      </c>
      <c r="R51" s="824"/>
      <c r="S51" s="824"/>
      <c r="T51" s="824"/>
      <c r="U51" s="824"/>
    </row>
    <row r="52" spans="1:21" ht="15" customHeight="1">
      <c r="A52" s="191">
        <f t="shared" si="4"/>
        <v>44746</v>
      </c>
      <c r="B52" s="431">
        <v>52.796469999999999</v>
      </c>
      <c r="C52" s="431">
        <v>22.939209999999999</v>
      </c>
      <c r="D52" s="431">
        <v>75.735679999999988</v>
      </c>
      <c r="E52" s="431">
        <v>26.535629999999998</v>
      </c>
      <c r="F52" s="431">
        <v>52.61417999999999</v>
      </c>
      <c r="G52" s="431">
        <v>45.991690000000006</v>
      </c>
      <c r="H52" s="431">
        <v>104.24812999999999</v>
      </c>
      <c r="I52" s="431">
        <v>0</v>
      </c>
      <c r="J52" s="431">
        <v>3.15</v>
      </c>
      <c r="K52" s="431">
        <v>0</v>
      </c>
      <c r="L52" s="431">
        <v>0</v>
      </c>
      <c r="M52" s="431">
        <v>191.92</v>
      </c>
      <c r="N52" s="431">
        <v>45.88</v>
      </c>
      <c r="O52" s="431">
        <v>35.323500000000003</v>
      </c>
      <c r="P52" s="431">
        <v>14.497999999999999</v>
      </c>
      <c r="Q52" s="427">
        <f t="shared" si="5"/>
        <v>581.39880999999991</v>
      </c>
      <c r="R52" s="824"/>
      <c r="S52" s="824"/>
      <c r="T52" s="824"/>
      <c r="U52" s="824"/>
    </row>
    <row r="53" spans="1:21" ht="15" customHeight="1">
      <c r="A53" s="191">
        <f t="shared" si="4"/>
        <v>44747</v>
      </c>
      <c r="B53" s="431">
        <v>30.52984</v>
      </c>
      <c r="C53" s="431">
        <v>19.050650000000001</v>
      </c>
      <c r="D53" s="431">
        <v>49.580490000000005</v>
      </c>
      <c r="E53" s="431">
        <v>24.017959999999999</v>
      </c>
      <c r="F53" s="431">
        <v>25.432380000000002</v>
      </c>
      <c r="G53" s="431">
        <v>30.519879999999997</v>
      </c>
      <c r="H53" s="431">
        <v>61.566050000000004</v>
      </c>
      <c r="I53" s="431">
        <v>0</v>
      </c>
      <c r="J53" s="431">
        <v>2.25</v>
      </c>
      <c r="K53" s="431">
        <v>0</v>
      </c>
      <c r="L53" s="431">
        <v>0</v>
      </c>
      <c r="M53" s="431">
        <v>150.72</v>
      </c>
      <c r="N53" s="431">
        <v>26.76</v>
      </c>
      <c r="O53" s="431">
        <v>33.402000000000001</v>
      </c>
      <c r="P53" s="431">
        <v>11.847</v>
      </c>
      <c r="Q53" s="427">
        <f t="shared" si="5"/>
        <v>404.24876</v>
      </c>
      <c r="R53" s="824"/>
      <c r="S53" s="824"/>
      <c r="T53" s="824"/>
      <c r="U53" s="824"/>
    </row>
    <row r="54" spans="1:21" ht="15" customHeight="1">
      <c r="A54" s="191">
        <f t="shared" si="4"/>
        <v>44748</v>
      </c>
      <c r="B54" s="431">
        <v>62.832120000000003</v>
      </c>
      <c r="C54" s="431">
        <v>22.02214</v>
      </c>
      <c r="D54" s="431">
        <v>84.854260000000011</v>
      </c>
      <c r="E54" s="431">
        <v>29.153220000000001</v>
      </c>
      <c r="F54" s="431">
        <v>40.337200000000003</v>
      </c>
      <c r="G54" s="431">
        <v>39.353190000000005</v>
      </c>
      <c r="H54" s="431">
        <v>111.34944999999999</v>
      </c>
      <c r="I54" s="431">
        <v>0</v>
      </c>
      <c r="J54" s="431">
        <v>3.25</v>
      </c>
      <c r="K54" s="431">
        <v>0</v>
      </c>
      <c r="L54" s="431">
        <v>0</v>
      </c>
      <c r="M54" s="431">
        <v>194.72</v>
      </c>
      <c r="N54" s="431">
        <v>45.36</v>
      </c>
      <c r="O54" s="431">
        <v>29.473500000000001</v>
      </c>
      <c r="P54" s="431">
        <v>14.542</v>
      </c>
      <c r="Q54" s="427">
        <f t="shared" si="5"/>
        <v>577.85082000000011</v>
      </c>
      <c r="R54" s="824"/>
      <c r="S54" s="824"/>
      <c r="T54" s="824"/>
      <c r="U54" s="824"/>
    </row>
    <row r="55" spans="1:21" ht="15" customHeight="1">
      <c r="A55" s="191">
        <f t="shared" si="4"/>
        <v>44749</v>
      </c>
      <c r="B55" s="431">
        <v>45.260299999999994</v>
      </c>
      <c r="C55" s="431">
        <v>14.65666</v>
      </c>
      <c r="D55" s="431">
        <v>59.916959999999989</v>
      </c>
      <c r="E55" s="431">
        <v>13.94767</v>
      </c>
      <c r="F55" s="431">
        <v>18.574120000000004</v>
      </c>
      <c r="G55" s="431">
        <v>23.941010000000002</v>
      </c>
      <c r="H55" s="431">
        <v>56.400350000000003</v>
      </c>
      <c r="I55" s="431">
        <v>0</v>
      </c>
      <c r="J55" s="431">
        <v>0.54</v>
      </c>
      <c r="K55" s="431">
        <v>0</v>
      </c>
      <c r="L55" s="431">
        <v>0</v>
      </c>
      <c r="M55" s="431">
        <v>103</v>
      </c>
      <c r="N55" s="431">
        <v>23.12</v>
      </c>
      <c r="O55" s="431">
        <v>25.336500000000001</v>
      </c>
      <c r="P55" s="431">
        <v>7.2930000000000001</v>
      </c>
      <c r="Q55" s="427">
        <f t="shared" si="5"/>
        <v>324.77661000000001</v>
      </c>
      <c r="R55" s="824"/>
      <c r="S55" s="824"/>
      <c r="T55" s="824"/>
      <c r="U55" s="824"/>
    </row>
    <row r="56" spans="1:21" ht="15" customHeight="1">
      <c r="A56" s="191">
        <f t="shared" si="4"/>
        <v>44750</v>
      </c>
      <c r="B56" s="431">
        <v>34.743319999999997</v>
      </c>
      <c r="C56" s="431">
        <v>17.899169999999998</v>
      </c>
      <c r="D56" s="431">
        <v>52.642489999999995</v>
      </c>
      <c r="E56" s="431">
        <v>15.76047</v>
      </c>
      <c r="F56" s="431">
        <v>20.146050000000002</v>
      </c>
      <c r="G56" s="431">
        <v>30.661919999999999</v>
      </c>
      <c r="H56" s="431">
        <v>55.917679999999997</v>
      </c>
      <c r="I56" s="431">
        <v>0</v>
      </c>
      <c r="J56" s="431">
        <v>1.52</v>
      </c>
      <c r="K56" s="431">
        <v>0</v>
      </c>
      <c r="L56" s="431">
        <v>0</v>
      </c>
      <c r="M56" s="431">
        <v>106.32</v>
      </c>
      <c r="N56" s="431">
        <v>14.12</v>
      </c>
      <c r="O56" s="431">
        <v>20.599499999999999</v>
      </c>
      <c r="P56" s="431">
        <v>6.6989999999999998</v>
      </c>
      <c r="Q56" s="427">
        <f t="shared" si="5"/>
        <v>317.68810999999999</v>
      </c>
      <c r="R56" s="824"/>
      <c r="S56" s="824"/>
      <c r="T56" s="824"/>
      <c r="U56" s="824"/>
    </row>
    <row r="57" spans="1:21" ht="15" customHeight="1">
      <c r="A57" s="191">
        <f t="shared" si="4"/>
        <v>44751</v>
      </c>
      <c r="B57" s="431">
        <v>41.222899999999996</v>
      </c>
      <c r="C57" s="431">
        <v>11.140939999999999</v>
      </c>
      <c r="D57" s="431">
        <v>52.363839999999996</v>
      </c>
      <c r="E57" s="431">
        <v>7.2834200000000004</v>
      </c>
      <c r="F57" s="431">
        <v>23.428799999999999</v>
      </c>
      <c r="G57" s="431">
        <v>42.236440000000002</v>
      </c>
      <c r="H57" s="431">
        <v>63.339280000000002</v>
      </c>
      <c r="I57" s="431">
        <v>0</v>
      </c>
      <c r="J57" s="431">
        <v>2.86</v>
      </c>
      <c r="K57" s="431">
        <v>0</v>
      </c>
      <c r="L57" s="431">
        <v>0</v>
      </c>
      <c r="M57" s="431">
        <v>129.12</v>
      </c>
      <c r="N57" s="431">
        <v>19.2</v>
      </c>
      <c r="O57" s="431">
        <v>26.594999999999999</v>
      </c>
      <c r="P57" s="431">
        <v>5.6980000000000004</v>
      </c>
      <c r="Q57" s="427">
        <f t="shared" si="5"/>
        <v>366.42678000000001</v>
      </c>
      <c r="R57" s="824"/>
      <c r="S57" s="824"/>
      <c r="T57" s="824"/>
      <c r="U57" s="824"/>
    </row>
    <row r="58" spans="1:21" ht="15" customHeight="1">
      <c r="A58" s="191">
        <f t="shared" si="4"/>
        <v>44752</v>
      </c>
      <c r="B58" s="431">
        <v>56.513109999999998</v>
      </c>
      <c r="C58" s="431">
        <v>20.281190000000002</v>
      </c>
      <c r="D58" s="431">
        <v>76.794300000000007</v>
      </c>
      <c r="E58" s="431">
        <v>23.267809999999997</v>
      </c>
      <c r="F58" s="431">
        <v>47.433999999999997</v>
      </c>
      <c r="G58" s="431">
        <v>38.790150000000004</v>
      </c>
      <c r="H58" s="431">
        <v>103.67372999999999</v>
      </c>
      <c r="I58" s="431">
        <v>0</v>
      </c>
      <c r="J58" s="431">
        <v>3.8</v>
      </c>
      <c r="K58" s="431">
        <v>0</v>
      </c>
      <c r="L58" s="431">
        <v>0</v>
      </c>
      <c r="M58" s="431">
        <v>199.4</v>
      </c>
      <c r="N58" s="431">
        <v>30.56</v>
      </c>
      <c r="O58" s="431">
        <v>35.893500000000003</v>
      </c>
      <c r="P58" s="431">
        <v>13.992000000000001</v>
      </c>
      <c r="Q58" s="427">
        <f t="shared" si="5"/>
        <v>559.61348999999996</v>
      </c>
      <c r="R58" s="824"/>
      <c r="S58" s="824"/>
      <c r="T58" s="824"/>
      <c r="U58" s="824"/>
    </row>
    <row r="59" spans="1:21" ht="15" customHeight="1">
      <c r="A59" s="191">
        <f t="shared" si="4"/>
        <v>44753</v>
      </c>
      <c r="B59" s="431">
        <v>45.842320000000001</v>
      </c>
      <c r="C59" s="431">
        <v>12.558249999999999</v>
      </c>
      <c r="D59" s="431">
        <v>58.400570000000002</v>
      </c>
      <c r="E59" s="431">
        <v>28.595459999999999</v>
      </c>
      <c r="F59" s="431">
        <v>46.92163</v>
      </c>
      <c r="G59" s="431">
        <v>38.594160000000002</v>
      </c>
      <c r="H59" s="431">
        <v>115.27261</v>
      </c>
      <c r="I59" s="431">
        <v>0</v>
      </c>
      <c r="J59" s="431">
        <v>3.15</v>
      </c>
      <c r="K59" s="431">
        <v>0</v>
      </c>
      <c r="L59" s="431">
        <v>0</v>
      </c>
      <c r="M59" s="431">
        <v>0</v>
      </c>
      <c r="N59" s="431">
        <v>0</v>
      </c>
      <c r="O59" s="431">
        <v>36.1815</v>
      </c>
      <c r="P59" s="431">
        <v>11.451000000000001</v>
      </c>
      <c r="Q59" s="427">
        <f t="shared" si="5"/>
        <v>327.11592999999993</v>
      </c>
      <c r="R59" s="824"/>
      <c r="S59" s="824"/>
      <c r="T59" s="824"/>
      <c r="U59" s="824"/>
    </row>
    <row r="60" spans="1:21" ht="15" customHeight="1">
      <c r="A60" s="191">
        <f t="shared" si="4"/>
        <v>44754</v>
      </c>
      <c r="B60" s="431">
        <v>57.917120000000004</v>
      </c>
      <c r="C60" s="431">
        <v>6.73604</v>
      </c>
      <c r="D60" s="431">
        <v>64.65316</v>
      </c>
      <c r="E60" s="431">
        <v>29.820910000000005</v>
      </c>
      <c r="F60" s="431">
        <v>48.828840000000007</v>
      </c>
      <c r="G60" s="431">
        <v>44.90314</v>
      </c>
      <c r="H60" s="431">
        <v>119.09239000000001</v>
      </c>
      <c r="I60" s="431">
        <v>0</v>
      </c>
      <c r="J60" s="431">
        <v>2.25</v>
      </c>
      <c r="K60" s="431">
        <v>0</v>
      </c>
      <c r="L60" s="431">
        <v>0</v>
      </c>
      <c r="M60" s="431">
        <v>205.44</v>
      </c>
      <c r="N60" s="431">
        <v>39.6</v>
      </c>
      <c r="O60" s="431">
        <v>27.582000000000001</v>
      </c>
      <c r="P60" s="431">
        <v>12.738</v>
      </c>
      <c r="Q60" s="427">
        <f t="shared" si="5"/>
        <v>582.1704400000001</v>
      </c>
      <c r="R60" s="824"/>
      <c r="S60" s="824"/>
      <c r="T60" s="824"/>
      <c r="U60" s="824"/>
    </row>
    <row r="61" spans="1:21" ht="15" customHeight="1">
      <c r="A61" s="191">
        <f t="shared" si="4"/>
        <v>44755</v>
      </c>
      <c r="B61" s="431">
        <v>63.786460000000005</v>
      </c>
      <c r="C61" s="431">
        <v>25.978079999999999</v>
      </c>
      <c r="D61" s="431">
        <v>89.764540000000011</v>
      </c>
      <c r="E61" s="431">
        <v>30.685660000000002</v>
      </c>
      <c r="F61" s="431">
        <v>34.115850000000002</v>
      </c>
      <c r="G61" s="431">
        <v>31.863969999999998</v>
      </c>
      <c r="H61" s="431">
        <v>109.18035</v>
      </c>
      <c r="I61" s="431">
        <v>0</v>
      </c>
      <c r="J61" s="431">
        <v>3.25</v>
      </c>
      <c r="K61" s="431">
        <v>0</v>
      </c>
      <c r="L61" s="431">
        <v>0</v>
      </c>
      <c r="M61" s="431">
        <v>191.56</v>
      </c>
      <c r="N61" s="431">
        <v>36.880000000000003</v>
      </c>
      <c r="O61" s="431">
        <v>32.707500000000003</v>
      </c>
      <c r="P61" s="431">
        <v>12.87</v>
      </c>
      <c r="Q61" s="427">
        <f t="shared" si="5"/>
        <v>560.00787000000003</v>
      </c>
      <c r="R61" s="824"/>
      <c r="S61" s="824"/>
      <c r="T61" s="824"/>
      <c r="U61" s="824"/>
    </row>
    <row r="62" spans="1:21" ht="15" customHeight="1">
      <c r="A62" s="191">
        <f t="shared" si="4"/>
        <v>44756</v>
      </c>
      <c r="B62" s="431">
        <v>62.255459999999999</v>
      </c>
      <c r="C62" s="431">
        <v>22.771300000000004</v>
      </c>
      <c r="D62" s="431">
        <v>85.02676000000001</v>
      </c>
      <c r="E62" s="431">
        <v>20.21087</v>
      </c>
      <c r="F62" s="431">
        <v>49.88579</v>
      </c>
      <c r="G62" s="431">
        <v>40.922090000000004</v>
      </c>
      <c r="H62" s="431">
        <v>117.53912</v>
      </c>
      <c r="I62" s="431">
        <v>0</v>
      </c>
      <c r="J62" s="431">
        <v>0.54</v>
      </c>
      <c r="K62" s="431">
        <v>0</v>
      </c>
      <c r="L62" s="431">
        <v>0</v>
      </c>
      <c r="M62" s="431">
        <v>198.24</v>
      </c>
      <c r="N62" s="431">
        <v>39.4</v>
      </c>
      <c r="O62" s="431">
        <v>33.898499999999999</v>
      </c>
      <c r="P62" s="431">
        <v>11.319000000000001</v>
      </c>
      <c r="Q62" s="427">
        <f t="shared" si="5"/>
        <v>585.66313000000002</v>
      </c>
      <c r="R62" s="824"/>
      <c r="S62" s="824"/>
      <c r="T62" s="824"/>
      <c r="U62" s="824"/>
    </row>
    <row r="63" spans="1:21" ht="15" customHeight="1">
      <c r="A63" s="191">
        <f t="shared" si="4"/>
        <v>44757</v>
      </c>
      <c r="B63" s="431">
        <v>29.228459999999998</v>
      </c>
      <c r="C63" s="431">
        <v>18.14866</v>
      </c>
      <c r="D63" s="431">
        <v>47.377119999999998</v>
      </c>
      <c r="E63" s="431">
        <v>16.561370000000004</v>
      </c>
      <c r="F63" s="431">
        <v>22.538349999999998</v>
      </c>
      <c r="G63" s="431">
        <v>19.967839999999999</v>
      </c>
      <c r="H63" s="431">
        <v>29.728390000000001</v>
      </c>
      <c r="I63" s="431">
        <v>0</v>
      </c>
      <c r="J63" s="431">
        <v>1.52</v>
      </c>
      <c r="K63" s="431">
        <v>0</v>
      </c>
      <c r="L63" s="431">
        <v>0</v>
      </c>
      <c r="M63" s="431">
        <v>128.88</v>
      </c>
      <c r="N63" s="431">
        <v>6.8</v>
      </c>
      <c r="O63" s="431">
        <v>20.061</v>
      </c>
      <c r="P63" s="431">
        <v>5.2359999999999998</v>
      </c>
      <c r="Q63" s="427">
        <f t="shared" si="5"/>
        <v>293.43407000000002</v>
      </c>
      <c r="R63" s="824"/>
      <c r="S63" s="824"/>
      <c r="T63" s="824"/>
      <c r="U63" s="824"/>
    </row>
    <row r="64" spans="1:21" ht="15" customHeight="1">
      <c r="A64" s="191">
        <f t="shared" si="4"/>
        <v>44758</v>
      </c>
      <c r="B64" s="431">
        <v>48.827690000000004</v>
      </c>
      <c r="C64" s="431">
        <v>17.5655</v>
      </c>
      <c r="D64" s="431">
        <v>66.393190000000004</v>
      </c>
      <c r="E64" s="431">
        <v>17.974630000000001</v>
      </c>
      <c r="F64" s="431">
        <v>40.108869999999996</v>
      </c>
      <c r="G64" s="431">
        <v>39.250800000000005</v>
      </c>
      <c r="H64" s="431">
        <v>133.61826000000002</v>
      </c>
      <c r="I64" s="431">
        <v>0</v>
      </c>
      <c r="J64" s="431">
        <v>2.86</v>
      </c>
      <c r="K64" s="431">
        <v>0</v>
      </c>
      <c r="L64" s="431">
        <v>0</v>
      </c>
      <c r="M64" s="431">
        <v>170.88</v>
      </c>
      <c r="N64" s="431">
        <v>42.84</v>
      </c>
      <c r="O64" s="431">
        <v>33.907499999999999</v>
      </c>
      <c r="P64" s="431">
        <v>11.957000000000001</v>
      </c>
      <c r="Q64" s="427">
        <f t="shared" si="5"/>
        <v>547.83325000000013</v>
      </c>
      <c r="R64" s="824"/>
      <c r="S64" s="824"/>
      <c r="T64" s="824"/>
      <c r="U64" s="824"/>
    </row>
    <row r="65" spans="1:21" ht="15" customHeight="1">
      <c r="A65" s="191">
        <f t="shared" si="4"/>
        <v>44759</v>
      </c>
      <c r="B65" s="431">
        <v>55.815769999999993</v>
      </c>
      <c r="C65" s="431">
        <v>22.721300000000003</v>
      </c>
      <c r="D65" s="431">
        <v>78.53707</v>
      </c>
      <c r="E65" s="431">
        <v>29.84179</v>
      </c>
      <c r="F65" s="431">
        <v>53.588119999999996</v>
      </c>
      <c r="G65" s="431">
        <v>45.785269999999997</v>
      </c>
      <c r="H65" s="431">
        <v>131.07590999999996</v>
      </c>
      <c r="I65" s="431">
        <v>0</v>
      </c>
      <c r="J65" s="431">
        <v>3.8</v>
      </c>
      <c r="K65" s="431">
        <v>0</v>
      </c>
      <c r="L65" s="431">
        <v>0</v>
      </c>
      <c r="M65" s="431">
        <v>192.84</v>
      </c>
      <c r="N65" s="431">
        <v>32.799999999999997</v>
      </c>
      <c r="O65" s="431">
        <v>37.494</v>
      </c>
      <c r="P65" s="431">
        <v>14.08</v>
      </c>
      <c r="Q65" s="427">
        <f t="shared" si="5"/>
        <v>605.76215999999999</v>
      </c>
      <c r="R65" s="824"/>
      <c r="S65" s="824"/>
      <c r="T65" s="824"/>
      <c r="U65" s="824"/>
    </row>
    <row r="66" spans="1:21" ht="15" customHeight="1">
      <c r="A66" s="191">
        <f t="shared" si="4"/>
        <v>44760</v>
      </c>
      <c r="B66" s="431">
        <v>45.842320000000001</v>
      </c>
      <c r="C66" s="431">
        <v>12.558249999999999</v>
      </c>
      <c r="D66" s="431">
        <v>58.400570000000002</v>
      </c>
      <c r="E66" s="431">
        <v>28.595459999999999</v>
      </c>
      <c r="F66" s="431">
        <v>46.92163</v>
      </c>
      <c r="G66" s="431">
        <v>38.594160000000002</v>
      </c>
      <c r="H66" s="431">
        <v>115.27261</v>
      </c>
      <c r="I66" s="431">
        <v>0</v>
      </c>
      <c r="J66" s="431">
        <v>3</v>
      </c>
      <c r="K66" s="431">
        <v>0</v>
      </c>
      <c r="L66" s="431">
        <v>0</v>
      </c>
      <c r="M66" s="431">
        <v>203.12</v>
      </c>
      <c r="N66" s="431">
        <v>40.479999999999997</v>
      </c>
      <c r="O66" s="431">
        <v>36.1815</v>
      </c>
      <c r="P66" s="431">
        <v>11.451000000000001</v>
      </c>
      <c r="Q66" s="427">
        <f t="shared" si="5"/>
        <v>570.56592999999998</v>
      </c>
      <c r="R66" s="824"/>
      <c r="S66" s="824"/>
      <c r="T66" s="824"/>
      <c r="U66" s="824"/>
    </row>
    <row r="67" spans="1:21" ht="15" customHeight="1">
      <c r="A67" s="191">
        <f t="shared" si="4"/>
        <v>44761</v>
      </c>
      <c r="B67" s="431">
        <v>57.917120000000004</v>
      </c>
      <c r="C67" s="431">
        <v>6.73604</v>
      </c>
      <c r="D67" s="431">
        <v>64.65316</v>
      </c>
      <c r="E67" s="431">
        <v>29.820910000000005</v>
      </c>
      <c r="F67" s="431">
        <v>48.828840000000007</v>
      </c>
      <c r="G67" s="431">
        <v>44.90314</v>
      </c>
      <c r="H67" s="431">
        <v>119.09239000000001</v>
      </c>
      <c r="I67" s="431">
        <v>0</v>
      </c>
      <c r="J67" s="431">
        <v>3.15</v>
      </c>
      <c r="K67" s="431">
        <v>0</v>
      </c>
      <c r="L67" s="431">
        <v>0</v>
      </c>
      <c r="M67" s="431">
        <v>205.44</v>
      </c>
      <c r="N67" s="431">
        <v>39.6</v>
      </c>
      <c r="O67" s="431">
        <v>27.582000000000001</v>
      </c>
      <c r="P67" s="431">
        <v>12.738</v>
      </c>
      <c r="Q67" s="427">
        <f t="shared" si="5"/>
        <v>583.07043999999996</v>
      </c>
      <c r="R67" s="824"/>
      <c r="S67" s="824"/>
      <c r="T67" s="824"/>
      <c r="U67" s="824"/>
    </row>
    <row r="68" spans="1:21" ht="15" customHeight="1">
      <c r="A68" s="191">
        <f t="shared" si="4"/>
        <v>44762</v>
      </c>
      <c r="B68" s="431">
        <v>63.786460000000005</v>
      </c>
      <c r="C68" s="431">
        <v>25.978079999999999</v>
      </c>
      <c r="D68" s="431">
        <v>89.764540000000011</v>
      </c>
      <c r="E68" s="431">
        <v>30.685660000000002</v>
      </c>
      <c r="F68" s="431">
        <v>34.115850000000002</v>
      </c>
      <c r="G68" s="431">
        <v>31.863969999999998</v>
      </c>
      <c r="H68" s="431">
        <v>109.18035</v>
      </c>
      <c r="I68" s="431">
        <v>0</v>
      </c>
      <c r="J68" s="431">
        <v>2.39</v>
      </c>
      <c r="K68" s="431">
        <v>0</v>
      </c>
      <c r="L68" s="431">
        <v>0</v>
      </c>
      <c r="M68" s="431">
        <v>191.56</v>
      </c>
      <c r="N68" s="431">
        <v>36.880000000000003</v>
      </c>
      <c r="O68" s="431">
        <v>32.707500000000003</v>
      </c>
      <c r="P68" s="431">
        <v>12.87</v>
      </c>
      <c r="Q68" s="427">
        <f t="shared" si="5"/>
        <v>559.14787000000001</v>
      </c>
      <c r="R68" s="824"/>
      <c r="S68" s="824"/>
      <c r="T68" s="824"/>
      <c r="U68" s="824"/>
    </row>
    <row r="69" spans="1:21" ht="15" customHeight="1">
      <c r="A69" s="191">
        <f t="shared" si="4"/>
        <v>44763</v>
      </c>
      <c r="B69" s="431">
        <v>62.255459999999999</v>
      </c>
      <c r="C69" s="431">
        <v>22.771300000000004</v>
      </c>
      <c r="D69" s="431">
        <v>85.02676000000001</v>
      </c>
      <c r="E69" s="431">
        <v>20.21087</v>
      </c>
      <c r="F69" s="431">
        <v>49.88579</v>
      </c>
      <c r="G69" s="431">
        <v>40.922090000000004</v>
      </c>
      <c r="H69" s="431">
        <v>117.53912</v>
      </c>
      <c r="I69" s="431">
        <v>0</v>
      </c>
      <c r="J69" s="431">
        <v>2.52</v>
      </c>
      <c r="K69" s="431">
        <v>0</v>
      </c>
      <c r="L69" s="431">
        <v>0</v>
      </c>
      <c r="M69" s="431">
        <v>198.24</v>
      </c>
      <c r="N69" s="431">
        <v>39.4</v>
      </c>
      <c r="O69" s="431">
        <v>33.898499999999999</v>
      </c>
      <c r="P69" s="431">
        <v>11.319000000000001</v>
      </c>
      <c r="Q69" s="427">
        <f t="shared" si="5"/>
        <v>587.64313000000004</v>
      </c>
      <c r="R69" s="824"/>
      <c r="S69" s="824"/>
      <c r="T69" s="824"/>
      <c r="U69" s="824"/>
    </row>
    <row r="70" spans="1:21" ht="15" customHeight="1">
      <c r="A70" s="191">
        <f t="shared" si="4"/>
        <v>44764</v>
      </c>
      <c r="B70" s="431">
        <v>29.228459999999998</v>
      </c>
      <c r="C70" s="431">
        <v>18.14866</v>
      </c>
      <c r="D70" s="431">
        <v>47.377119999999998</v>
      </c>
      <c r="E70" s="431">
        <v>16.561370000000004</v>
      </c>
      <c r="F70" s="431">
        <v>22.538349999999998</v>
      </c>
      <c r="G70" s="431">
        <v>19.967839999999999</v>
      </c>
      <c r="H70" s="431">
        <v>29.728390000000001</v>
      </c>
      <c r="I70" s="431">
        <v>0</v>
      </c>
      <c r="J70" s="431">
        <v>0.6</v>
      </c>
      <c r="K70" s="431">
        <v>0</v>
      </c>
      <c r="L70" s="431">
        <v>0</v>
      </c>
      <c r="M70" s="431">
        <v>128.88</v>
      </c>
      <c r="N70" s="431">
        <v>6.8</v>
      </c>
      <c r="O70" s="431">
        <v>20.061</v>
      </c>
      <c r="P70" s="431">
        <v>5.2359999999999998</v>
      </c>
      <c r="Q70" s="427">
        <f t="shared" si="5"/>
        <v>292.51406999999995</v>
      </c>
      <c r="R70" s="824"/>
      <c r="S70" s="824"/>
      <c r="T70" s="824"/>
      <c r="U70" s="824"/>
    </row>
    <row r="71" spans="1:21" ht="15" customHeight="1">
      <c r="A71" s="191">
        <f t="shared" si="4"/>
        <v>44765</v>
      </c>
      <c r="B71" s="431">
        <v>48.827690000000004</v>
      </c>
      <c r="C71" s="431">
        <v>17.5655</v>
      </c>
      <c r="D71" s="431">
        <v>66.393190000000004</v>
      </c>
      <c r="E71" s="431">
        <v>17.974630000000001</v>
      </c>
      <c r="F71" s="431">
        <v>40.108869999999996</v>
      </c>
      <c r="G71" s="431">
        <v>39.250800000000005</v>
      </c>
      <c r="H71" s="431">
        <v>133.61826000000002</v>
      </c>
      <c r="I71" s="431">
        <v>0</v>
      </c>
      <c r="J71" s="431">
        <v>2</v>
      </c>
      <c r="K71" s="431">
        <v>0</v>
      </c>
      <c r="L71" s="431">
        <v>0</v>
      </c>
      <c r="M71" s="431">
        <v>170.88</v>
      </c>
      <c r="N71" s="431">
        <v>42.84</v>
      </c>
      <c r="O71" s="431">
        <v>33.907499999999999</v>
      </c>
      <c r="P71" s="431">
        <v>11.957000000000001</v>
      </c>
      <c r="Q71" s="427">
        <f t="shared" si="5"/>
        <v>546.97325000000012</v>
      </c>
      <c r="R71" s="824"/>
      <c r="S71" s="824"/>
      <c r="T71" s="824"/>
      <c r="U71" s="824"/>
    </row>
    <row r="72" spans="1:21" ht="15" customHeight="1">
      <c r="A72" s="191">
        <f t="shared" si="4"/>
        <v>44766</v>
      </c>
      <c r="B72" s="431">
        <v>55.815769999999993</v>
      </c>
      <c r="C72" s="431">
        <v>22.721300000000003</v>
      </c>
      <c r="D72" s="431">
        <v>78.53707</v>
      </c>
      <c r="E72" s="431">
        <v>29.84179</v>
      </c>
      <c r="F72" s="431">
        <v>53.588119999999996</v>
      </c>
      <c r="G72" s="431">
        <v>45.785269999999997</v>
      </c>
      <c r="H72" s="431">
        <v>131.07590999999996</v>
      </c>
      <c r="I72" s="431">
        <v>0</v>
      </c>
      <c r="J72" s="431">
        <v>2.41</v>
      </c>
      <c r="K72" s="431">
        <v>0</v>
      </c>
      <c r="L72" s="431">
        <v>0</v>
      </c>
      <c r="M72" s="431">
        <v>192.84</v>
      </c>
      <c r="N72" s="431">
        <v>32.799999999999997</v>
      </c>
      <c r="O72" s="431">
        <v>37.494</v>
      </c>
      <c r="P72" s="431">
        <v>14.08</v>
      </c>
      <c r="Q72" s="427">
        <f t="shared" si="5"/>
        <v>604.37216000000001</v>
      </c>
      <c r="R72" s="824"/>
      <c r="S72" s="824"/>
      <c r="T72" s="824"/>
      <c r="U72" s="824"/>
    </row>
    <row r="73" spans="1:21" ht="15" customHeight="1">
      <c r="A73" s="191">
        <f t="shared" si="4"/>
        <v>44767</v>
      </c>
      <c r="B73" s="432">
        <v>59.757460000000009</v>
      </c>
      <c r="C73" s="432">
        <v>18.509760000000004</v>
      </c>
      <c r="D73" s="432">
        <v>78.267219999999995</v>
      </c>
      <c r="E73" s="432">
        <v>31.692360000000001</v>
      </c>
      <c r="F73" s="432">
        <v>49.684799999999996</v>
      </c>
      <c r="G73" s="432">
        <v>48.290579999999999</v>
      </c>
      <c r="H73" s="432">
        <v>114.50847000000002</v>
      </c>
      <c r="I73" s="432">
        <v>0</v>
      </c>
      <c r="J73" s="432">
        <v>2.67</v>
      </c>
      <c r="K73" s="432">
        <v>0</v>
      </c>
      <c r="L73" s="432">
        <v>0</v>
      </c>
      <c r="M73" s="432">
        <v>187.24</v>
      </c>
      <c r="N73" s="432">
        <v>49.08</v>
      </c>
      <c r="O73" s="432">
        <v>39.337499999999999</v>
      </c>
      <c r="P73" s="432">
        <v>14.916</v>
      </c>
      <c r="Q73" s="427">
        <f t="shared" si="5"/>
        <v>600.77093000000013</v>
      </c>
      <c r="R73" s="824"/>
      <c r="S73" s="824"/>
      <c r="T73" s="824"/>
      <c r="U73" s="824"/>
    </row>
    <row r="74" spans="1:21" ht="15" customHeight="1">
      <c r="A74" s="191">
        <f t="shared" si="4"/>
        <v>44768</v>
      </c>
      <c r="B74" s="432">
        <v>46.80941</v>
      </c>
      <c r="C74" s="432">
        <v>22.139209999999999</v>
      </c>
      <c r="D74" s="432">
        <v>68.948619999999991</v>
      </c>
      <c r="E74" s="432">
        <v>28.94059</v>
      </c>
      <c r="F74" s="432">
        <v>48.595939999999999</v>
      </c>
      <c r="G74" s="432">
        <v>39.09496</v>
      </c>
      <c r="H74" s="432">
        <v>110.02037</v>
      </c>
      <c r="I74" s="432">
        <v>0</v>
      </c>
      <c r="J74" s="432">
        <v>2.89</v>
      </c>
      <c r="K74" s="432">
        <v>0</v>
      </c>
      <c r="L74" s="432">
        <v>0</v>
      </c>
      <c r="M74" s="432">
        <v>169.44</v>
      </c>
      <c r="N74" s="432">
        <v>44.68</v>
      </c>
      <c r="O74" s="432">
        <v>35.703000000000003</v>
      </c>
      <c r="P74" s="432">
        <v>13.507999999999999</v>
      </c>
      <c r="Q74" s="427">
        <f t="shared" si="5"/>
        <v>548.31347999999991</v>
      </c>
      <c r="R74" s="824"/>
      <c r="S74" s="824"/>
      <c r="T74" s="824"/>
      <c r="U74" s="824"/>
    </row>
    <row r="75" spans="1:21" ht="15" customHeight="1">
      <c r="A75" s="191">
        <f t="shared" si="4"/>
        <v>44769</v>
      </c>
      <c r="B75" s="432">
        <v>66.323359999999994</v>
      </c>
      <c r="C75" s="432">
        <v>26.352070000000001</v>
      </c>
      <c r="D75" s="432">
        <v>92.675429999999992</v>
      </c>
      <c r="E75" s="432">
        <v>29.663209999999999</v>
      </c>
      <c r="F75" s="432">
        <v>46.558750000000003</v>
      </c>
      <c r="G75" s="432">
        <v>44.155299999999997</v>
      </c>
      <c r="H75" s="432">
        <v>117.90891999999999</v>
      </c>
      <c r="I75" s="432">
        <v>0</v>
      </c>
      <c r="J75" s="432">
        <v>2.77</v>
      </c>
      <c r="K75" s="432">
        <v>0</v>
      </c>
      <c r="L75" s="432">
        <v>0</v>
      </c>
      <c r="M75" s="432">
        <v>202.48</v>
      </c>
      <c r="N75" s="432">
        <v>47.88</v>
      </c>
      <c r="O75" s="432">
        <v>36.515999999999998</v>
      </c>
      <c r="P75" s="432">
        <v>14.476000000000001</v>
      </c>
      <c r="Q75" s="427">
        <f t="shared" si="5"/>
        <v>620.60760999999991</v>
      </c>
      <c r="R75" s="824"/>
      <c r="S75" s="824"/>
      <c r="T75" s="824"/>
      <c r="U75" s="824"/>
    </row>
    <row r="76" spans="1:21" ht="15" customHeight="1">
      <c r="A76" s="191">
        <f t="shared" si="4"/>
        <v>44770</v>
      </c>
      <c r="B76" s="432">
        <v>59.419689999999996</v>
      </c>
      <c r="C76" s="432">
        <v>23.400590000000001</v>
      </c>
      <c r="D76" s="432">
        <v>82.820279999999997</v>
      </c>
      <c r="E76" s="432">
        <v>28.890360000000001</v>
      </c>
      <c r="F76" s="432">
        <v>53.867460000000008</v>
      </c>
      <c r="G76" s="432">
        <v>42.776069999999997</v>
      </c>
      <c r="H76" s="432">
        <v>120.20494000000001</v>
      </c>
      <c r="I76" s="432">
        <v>0</v>
      </c>
      <c r="J76" s="432">
        <v>2.34</v>
      </c>
      <c r="K76" s="432">
        <v>0</v>
      </c>
      <c r="L76" s="432">
        <v>0</v>
      </c>
      <c r="M76" s="432">
        <v>196.76</v>
      </c>
      <c r="N76" s="432">
        <v>49.6</v>
      </c>
      <c r="O76" s="432">
        <v>37.888500000000001</v>
      </c>
      <c r="P76" s="432">
        <v>14.718</v>
      </c>
      <c r="Q76" s="427">
        <f t="shared" si="5"/>
        <v>615.1476100000001</v>
      </c>
      <c r="R76" s="824"/>
      <c r="S76" s="824"/>
      <c r="T76" s="824"/>
      <c r="U76" s="824"/>
    </row>
    <row r="77" spans="1:21" ht="15" customHeight="1">
      <c r="A77" s="191">
        <f t="shared" si="4"/>
        <v>44771</v>
      </c>
      <c r="B77" s="432">
        <v>49.603149999999992</v>
      </c>
      <c r="C77" s="432">
        <v>24.508589999999998</v>
      </c>
      <c r="D77" s="432">
        <v>74.111739999999998</v>
      </c>
      <c r="E77" s="432">
        <v>19.642629999999997</v>
      </c>
      <c r="F77" s="432">
        <v>36.582039999999999</v>
      </c>
      <c r="G77" s="432">
        <v>38.616529999999997</v>
      </c>
      <c r="H77" s="432">
        <v>76.779889999999995</v>
      </c>
      <c r="I77" s="432">
        <v>0</v>
      </c>
      <c r="J77" s="432">
        <v>3.05</v>
      </c>
      <c r="K77" s="432">
        <v>0</v>
      </c>
      <c r="L77" s="432">
        <v>0</v>
      </c>
      <c r="M77" s="432">
        <v>185</v>
      </c>
      <c r="N77" s="432">
        <v>36.119999999999997</v>
      </c>
      <c r="O77" s="432">
        <v>18.641999999999999</v>
      </c>
      <c r="P77" s="432">
        <v>12.991</v>
      </c>
      <c r="Q77" s="427">
        <f t="shared" si="5"/>
        <v>488.54482999999999</v>
      </c>
      <c r="R77" s="824"/>
      <c r="S77" s="824"/>
      <c r="T77" s="824"/>
      <c r="U77" s="824"/>
    </row>
    <row r="78" spans="1:21" ht="15" customHeight="1">
      <c r="A78" s="191">
        <f t="shared" si="4"/>
        <v>44772</v>
      </c>
      <c r="B78" s="432">
        <v>29.922919999999998</v>
      </c>
      <c r="C78" s="432">
        <v>10.577869999999999</v>
      </c>
      <c r="D78" s="432">
        <v>40.500789999999995</v>
      </c>
      <c r="E78" s="432">
        <v>10.93732</v>
      </c>
      <c r="F78" s="432">
        <v>25.145689999999998</v>
      </c>
      <c r="G78" s="432">
        <v>13.885770000000001</v>
      </c>
      <c r="H78" s="432">
        <v>48.840290000000003</v>
      </c>
      <c r="I78" s="432">
        <v>0</v>
      </c>
      <c r="J78" s="432">
        <v>1.1399999999999999</v>
      </c>
      <c r="K78" s="432">
        <v>0</v>
      </c>
      <c r="L78" s="432">
        <v>0</v>
      </c>
      <c r="M78" s="432">
        <v>93.28</v>
      </c>
      <c r="N78" s="432">
        <v>17.920000000000002</v>
      </c>
      <c r="O78" s="432">
        <v>19.925999999999998</v>
      </c>
      <c r="P78" s="432">
        <v>6.0609999999999999</v>
      </c>
      <c r="Q78" s="427">
        <f t="shared" si="5"/>
        <v>271.57585999999998</v>
      </c>
      <c r="R78" s="824"/>
      <c r="S78" s="824"/>
      <c r="T78" s="824"/>
      <c r="U78" s="824"/>
    </row>
    <row r="79" spans="1:21" ht="15" customHeight="1">
      <c r="A79" s="191">
        <v>31</v>
      </c>
      <c r="B79" s="432">
        <v>39.261799999999994</v>
      </c>
      <c r="C79" s="432">
        <v>4.0287100000000002</v>
      </c>
      <c r="D79" s="432">
        <v>43.290509999999998</v>
      </c>
      <c r="E79" s="432">
        <v>9.0762499999999999</v>
      </c>
      <c r="F79" s="432">
        <v>19.121209999999998</v>
      </c>
      <c r="G79" s="432">
        <v>15.323780000000001</v>
      </c>
      <c r="H79" s="432">
        <v>55.109269999999995</v>
      </c>
      <c r="I79" s="432">
        <v>0</v>
      </c>
      <c r="J79" s="432">
        <v>1.81</v>
      </c>
      <c r="K79" s="432">
        <v>0</v>
      </c>
      <c r="L79" s="432">
        <v>0</v>
      </c>
      <c r="M79" s="432">
        <v>106.08</v>
      </c>
      <c r="N79" s="432">
        <v>20.32</v>
      </c>
      <c r="O79" s="432">
        <v>19.677</v>
      </c>
      <c r="P79" s="432">
        <v>2.4860000000000002</v>
      </c>
      <c r="Q79" s="427">
        <f t="shared" si="5"/>
        <v>289.80802</v>
      </c>
      <c r="R79" s="824"/>
      <c r="S79" s="824"/>
      <c r="T79" s="824"/>
      <c r="U79" s="824"/>
    </row>
    <row r="80" spans="1:21" ht="15" customHeight="1">
      <c r="A80" s="181" t="s">
        <v>69</v>
      </c>
      <c r="B80" s="429">
        <f t="shared" ref="B80:P80" si="6">SUM(B49:B79)</f>
        <v>1592.2927099999999</v>
      </c>
      <c r="C80" s="429">
        <f>SUM(C49:C79)</f>
        <v>582.90113999999994</v>
      </c>
      <c r="D80" s="429">
        <f>SUM(D49:D79)</f>
        <v>2175.1938499999997</v>
      </c>
      <c r="E80" s="429">
        <f t="shared" si="6"/>
        <v>721.15368000000001</v>
      </c>
      <c r="F80" s="429">
        <f t="shared" si="6"/>
        <v>1190.3590200000003</v>
      </c>
      <c r="G80" s="429">
        <f t="shared" si="6"/>
        <v>1129.4143000000001</v>
      </c>
      <c r="H80" s="429">
        <f t="shared" si="6"/>
        <v>3045.6593200000007</v>
      </c>
      <c r="I80" s="429">
        <f t="shared" si="6"/>
        <v>0</v>
      </c>
      <c r="J80" s="429">
        <f t="shared" si="6"/>
        <v>73.710000000000008</v>
      </c>
      <c r="K80" s="429">
        <f t="shared" si="6"/>
        <v>0</v>
      </c>
      <c r="L80" s="429">
        <f t="shared" si="6"/>
        <v>0</v>
      </c>
      <c r="M80" s="429">
        <f t="shared" si="6"/>
        <v>5150.6799999999994</v>
      </c>
      <c r="N80" s="429">
        <f t="shared" si="6"/>
        <v>1032.28</v>
      </c>
      <c r="O80" s="429">
        <f t="shared" si="6"/>
        <v>937.75200000000018</v>
      </c>
      <c r="P80" s="429">
        <f t="shared" si="6"/>
        <v>357.0379999999999</v>
      </c>
      <c r="Q80" s="429">
        <f>SUM(Q49:Q79)</f>
        <v>15456.202170000004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-324.80615000000034</v>
      </c>
      <c r="C81" s="827"/>
      <c r="D81" s="430">
        <f>+D80-D48</f>
        <v>-324.80615000000034</v>
      </c>
      <c r="E81" s="430">
        <f t="shared" ref="E81:P81" si="7">+E80-E48</f>
        <v>-288.84631999999999</v>
      </c>
      <c r="F81" s="430">
        <f t="shared" si="7"/>
        <v>378.35902000000033</v>
      </c>
      <c r="G81" s="430">
        <f t="shared" si="7"/>
        <v>-90.585699999999861</v>
      </c>
      <c r="H81" s="430">
        <f t="shared" si="7"/>
        <v>296.65932000000066</v>
      </c>
      <c r="I81" s="430">
        <f t="shared" si="7"/>
        <v>0</v>
      </c>
      <c r="J81" s="430">
        <f t="shared" si="7"/>
        <v>38.710000000000008</v>
      </c>
      <c r="K81" s="430">
        <f t="shared" si="7"/>
        <v>0</v>
      </c>
      <c r="L81" s="430">
        <f t="shared" si="7"/>
        <v>0</v>
      </c>
      <c r="M81" s="430">
        <f t="shared" si="7"/>
        <v>-52.320000000000618</v>
      </c>
      <c r="N81" s="430">
        <f t="shared" si="7"/>
        <v>43.279999999999973</v>
      </c>
      <c r="O81" s="430">
        <f t="shared" si="7"/>
        <v>90.75200000000018</v>
      </c>
      <c r="P81" s="430">
        <f t="shared" si="7"/>
        <v>129.0379999999999</v>
      </c>
      <c r="Q81" s="430">
        <f>+Q80-Q48</f>
        <v>-136.79782999999588</v>
      </c>
      <c r="R81" s="828"/>
      <c r="S81" s="828"/>
      <c r="T81" s="828"/>
      <c r="U81" s="828"/>
    </row>
    <row r="82" spans="1:21" ht="15" customHeight="1">
      <c r="M82" s="329"/>
      <c r="N82" s="329"/>
      <c r="O82" s="342"/>
      <c r="P82" s="342"/>
    </row>
    <row r="83" spans="1:21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T83" s="342"/>
    </row>
    <row r="84" spans="1:21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R84" s="329"/>
    </row>
    <row r="85" spans="1:21">
      <c r="B85" s="329"/>
      <c r="C85" s="329"/>
      <c r="D85" s="329"/>
      <c r="E85" s="329"/>
      <c r="F85" s="329"/>
      <c r="G85" s="329"/>
      <c r="H85" s="329"/>
      <c r="M85" s="329"/>
      <c r="N85" s="329"/>
      <c r="O85" s="329"/>
      <c r="P85" s="329"/>
      <c r="R85" s="329"/>
    </row>
    <row r="86" spans="1:21">
      <c r="B86" s="329"/>
      <c r="C86" s="329"/>
      <c r="D86" s="329"/>
      <c r="E86" s="329"/>
      <c r="F86" s="329"/>
      <c r="G86" s="329"/>
      <c r="H86" s="329"/>
      <c r="M86" s="329"/>
      <c r="N86" s="329"/>
      <c r="O86" s="329"/>
      <c r="P86" s="329"/>
      <c r="R86" s="329"/>
    </row>
    <row r="87" spans="1:21">
      <c r="B87" s="329"/>
      <c r="C87" s="329"/>
      <c r="D87" s="329"/>
      <c r="E87" s="329"/>
      <c r="F87" s="329"/>
      <c r="G87" s="329"/>
      <c r="H87" s="329"/>
      <c r="M87" s="329"/>
      <c r="N87" s="329"/>
      <c r="O87" s="329"/>
      <c r="P87" s="329"/>
      <c r="R87" s="329"/>
    </row>
    <row r="88" spans="1:21">
      <c r="B88" s="329"/>
      <c r="C88" s="329"/>
      <c r="D88" s="329"/>
      <c r="E88" s="329"/>
      <c r="F88" s="329"/>
      <c r="G88" s="329"/>
      <c r="H88" s="329"/>
      <c r="M88" s="329"/>
      <c r="N88" s="329"/>
      <c r="O88" s="329"/>
      <c r="P88" s="329"/>
      <c r="R88" s="329"/>
    </row>
    <row r="89" spans="1:21">
      <c r="B89" s="329"/>
      <c r="C89" s="329"/>
      <c r="D89" s="329"/>
      <c r="E89" s="329"/>
      <c r="F89" s="329"/>
      <c r="G89" s="329"/>
      <c r="H89" s="329"/>
      <c r="M89" s="329"/>
      <c r="N89" s="329"/>
      <c r="O89" s="329"/>
      <c r="P89" s="329"/>
      <c r="R89" s="329"/>
    </row>
  </sheetData>
  <mergeCells count="100">
    <mergeCell ref="R77:U77"/>
    <mergeCell ref="R78:U78"/>
    <mergeCell ref="R79:U79"/>
    <mergeCell ref="R80:U80"/>
    <mergeCell ref="B81:C81"/>
    <mergeCell ref="R81:U81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B48:C48"/>
    <mergeCell ref="R48:U48"/>
    <mergeCell ref="R49:U49"/>
    <mergeCell ref="R50:U50"/>
    <mergeCell ref="R51:U51"/>
    <mergeCell ref="R52:U52"/>
    <mergeCell ref="R40:U40"/>
    <mergeCell ref="R41:U41"/>
    <mergeCell ref="R42:U42"/>
    <mergeCell ref="R43:U43"/>
    <mergeCell ref="R46:U47"/>
    <mergeCell ref="A46:A47"/>
    <mergeCell ref="B46:G46"/>
    <mergeCell ref="I46:J46"/>
    <mergeCell ref="K46:N46"/>
    <mergeCell ref="Q46:Q47"/>
    <mergeCell ref="R39:U39"/>
    <mergeCell ref="R28:U28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R27:U27"/>
    <mergeCell ref="R16:U16"/>
    <mergeCell ref="R17:U17"/>
    <mergeCell ref="R18:U18"/>
    <mergeCell ref="R19:U19"/>
    <mergeCell ref="R20:U20"/>
    <mergeCell ref="R21:U21"/>
    <mergeCell ref="R22:U22"/>
    <mergeCell ref="R23:U23"/>
    <mergeCell ref="R24:U24"/>
    <mergeCell ref="R25:U25"/>
    <mergeCell ref="R26:U26"/>
    <mergeCell ref="R15:U15"/>
    <mergeCell ref="A8:A9"/>
    <mergeCell ref="B8:G8"/>
    <mergeCell ref="I8:J8"/>
    <mergeCell ref="K8:N8"/>
    <mergeCell ref="Q8:Q9"/>
    <mergeCell ref="R8:U9"/>
    <mergeCell ref="R10:U10"/>
    <mergeCell ref="R11:U11"/>
    <mergeCell ref="R12:U12"/>
    <mergeCell ref="R13:U13"/>
    <mergeCell ref="R14:U14"/>
    <mergeCell ref="A1:B4"/>
    <mergeCell ref="C1:Q2"/>
    <mergeCell ref="R1:S1"/>
    <mergeCell ref="T1:U1"/>
    <mergeCell ref="R2:S2"/>
    <mergeCell ref="T2:U2"/>
    <mergeCell ref="C3:H4"/>
    <mergeCell ref="I3:K4"/>
    <mergeCell ref="L3:Q4"/>
    <mergeCell ref="R3:S3"/>
    <mergeCell ref="T3:U3"/>
    <mergeCell ref="R4:S4"/>
    <mergeCell ref="T4:U4"/>
    <mergeCell ref="A5:C5"/>
    <mergeCell ref="D5:H5"/>
    <mergeCell ref="I5:L5"/>
    <mergeCell ref="M5:R5"/>
    <mergeCell ref="S5:U5"/>
  </mergeCells>
  <conditionalFormatting sqref="R11:R41">
    <cfRule type="cellIs" dxfId="6694" priority="1114" operator="greaterThan">
      <formula>$R$10</formula>
    </cfRule>
  </conditionalFormatting>
  <conditionalFormatting sqref="Q14:Q27">
    <cfRule type="cellIs" dxfId="6693" priority="1113" operator="greaterThan">
      <formula>$Q$10</formula>
    </cfRule>
  </conditionalFormatting>
  <conditionalFormatting sqref="Q41">
    <cfRule type="cellIs" dxfId="6692" priority="1112" operator="greaterThan">
      <formula>$Q$10</formula>
    </cfRule>
  </conditionalFormatting>
  <conditionalFormatting sqref="Q28:Q36">
    <cfRule type="cellIs" dxfId="6691" priority="1094" operator="greaterThan">
      <formula>$Q$10</formula>
    </cfRule>
  </conditionalFormatting>
  <conditionalFormatting sqref="Q37:Q40">
    <cfRule type="cellIs" dxfId="6690" priority="627" operator="greaterThan">
      <formula>$Q$10</formula>
    </cfRule>
  </conditionalFormatting>
  <conditionalFormatting sqref="Q11:Q13">
    <cfRule type="cellIs" dxfId="6689" priority="556" operator="greaterThan">
      <formula>$Q$10</formula>
    </cfRule>
  </conditionalFormatting>
  <conditionalFormatting sqref="H11">
    <cfRule type="cellIs" dxfId="6688" priority="555" operator="greaterThan">
      <formula>$H$10</formula>
    </cfRule>
  </conditionalFormatting>
  <conditionalFormatting sqref="H11">
    <cfRule type="cellIs" dxfId="6687" priority="554" operator="greaterThan">
      <formula>$H$10</formula>
    </cfRule>
  </conditionalFormatting>
  <conditionalFormatting sqref="M11">
    <cfRule type="cellIs" dxfId="6686" priority="553" operator="greaterThan">
      <formula>$M$10</formula>
    </cfRule>
  </conditionalFormatting>
  <conditionalFormatting sqref="L11">
    <cfRule type="cellIs" dxfId="6685" priority="552" operator="greaterThan">
      <formula>$L$10</formula>
    </cfRule>
  </conditionalFormatting>
  <conditionalFormatting sqref="M11">
    <cfRule type="cellIs" dxfId="6684" priority="551" operator="greaterThan">
      <formula>$M$10</formula>
    </cfRule>
  </conditionalFormatting>
  <conditionalFormatting sqref="L11">
    <cfRule type="cellIs" dxfId="6683" priority="550" operator="greaterThan">
      <formula>$L$10</formula>
    </cfRule>
  </conditionalFormatting>
  <conditionalFormatting sqref="K11">
    <cfRule type="cellIs" dxfId="6682" priority="549" operator="greaterThan">
      <formula>$K$10</formula>
    </cfRule>
  </conditionalFormatting>
  <conditionalFormatting sqref="B11:D11">
    <cfRule type="cellIs" dxfId="6681" priority="548" operator="greaterThan">
      <formula>#REF!</formula>
    </cfRule>
  </conditionalFormatting>
  <conditionalFormatting sqref="E11:G11">
    <cfRule type="cellIs" dxfId="6680" priority="547" operator="greaterThan">
      <formula>$E$10</formula>
    </cfRule>
  </conditionalFormatting>
  <conditionalFormatting sqref="B11:D11">
    <cfRule type="cellIs" dxfId="6679" priority="546" operator="greaterThan">
      <formula>#REF!</formula>
    </cfRule>
  </conditionalFormatting>
  <conditionalFormatting sqref="E11:G11">
    <cfRule type="cellIs" dxfId="6678" priority="545" operator="greaterThan">
      <formula>$E$10</formula>
    </cfRule>
  </conditionalFormatting>
  <conditionalFormatting sqref="I11:J11">
    <cfRule type="cellIs" dxfId="6677" priority="544" operator="greaterThan">
      <formula>$I$10</formula>
    </cfRule>
  </conditionalFormatting>
  <conditionalFormatting sqref="O11">
    <cfRule type="cellIs" dxfId="6676" priority="543" operator="greaterThan">
      <formula>$O$10</formula>
    </cfRule>
  </conditionalFormatting>
  <conditionalFormatting sqref="O11">
    <cfRule type="cellIs" dxfId="6675" priority="542" operator="greaterThan">
      <formula>$O$10</formula>
    </cfRule>
  </conditionalFormatting>
  <conditionalFormatting sqref="H12">
    <cfRule type="cellIs" dxfId="6674" priority="541" operator="greaterThan">
      <formula>$H$10</formula>
    </cfRule>
  </conditionalFormatting>
  <conditionalFormatting sqref="H12">
    <cfRule type="cellIs" dxfId="6673" priority="540" operator="greaterThan">
      <formula>$H$10</formula>
    </cfRule>
  </conditionalFormatting>
  <conditionalFormatting sqref="M12">
    <cfRule type="cellIs" dxfId="6672" priority="539" operator="greaterThan">
      <formula>$M$10</formula>
    </cfRule>
  </conditionalFormatting>
  <conditionalFormatting sqref="L12">
    <cfRule type="cellIs" dxfId="6671" priority="538" operator="greaterThan">
      <formula>$L$10</formula>
    </cfRule>
  </conditionalFormatting>
  <conditionalFormatting sqref="M12">
    <cfRule type="cellIs" dxfId="6670" priority="537" operator="greaterThan">
      <formula>$M$10</formula>
    </cfRule>
  </conditionalFormatting>
  <conditionalFormatting sqref="L12">
    <cfRule type="cellIs" dxfId="6669" priority="536" operator="greaterThan">
      <formula>$L$10</formula>
    </cfRule>
  </conditionalFormatting>
  <conditionalFormatting sqref="K12">
    <cfRule type="cellIs" dxfId="6668" priority="535" operator="greaterThan">
      <formula>$K$10</formula>
    </cfRule>
  </conditionalFormatting>
  <conditionalFormatting sqref="B12:D12">
    <cfRule type="cellIs" dxfId="6667" priority="534" operator="greaterThan">
      <formula>#REF!</formula>
    </cfRule>
  </conditionalFormatting>
  <conditionalFormatting sqref="B12:D12">
    <cfRule type="cellIs" dxfId="6666" priority="533" operator="greaterThan">
      <formula>#REF!</formula>
    </cfRule>
  </conditionalFormatting>
  <conditionalFormatting sqref="I12:J12">
    <cfRule type="cellIs" dxfId="6665" priority="532" operator="greaterThan">
      <formula>$I$10</formula>
    </cfRule>
  </conditionalFormatting>
  <conditionalFormatting sqref="O12">
    <cfRule type="cellIs" dxfId="6664" priority="531" operator="greaterThan">
      <formula>$O$10</formula>
    </cfRule>
  </conditionalFormatting>
  <conditionalFormatting sqref="O12">
    <cfRule type="cellIs" dxfId="6663" priority="530" operator="greaterThan">
      <formula>$O$10</formula>
    </cfRule>
  </conditionalFormatting>
  <conditionalFormatting sqref="H13">
    <cfRule type="cellIs" dxfId="6662" priority="529" operator="greaterThan">
      <formula>$H$10</formula>
    </cfRule>
  </conditionalFormatting>
  <conditionalFormatting sqref="H13">
    <cfRule type="cellIs" dxfId="6661" priority="528" operator="greaterThan">
      <formula>$H$10</formula>
    </cfRule>
  </conditionalFormatting>
  <conditionalFormatting sqref="M13">
    <cfRule type="cellIs" dxfId="6660" priority="527" operator="greaterThan">
      <formula>$M$10</formula>
    </cfRule>
  </conditionalFormatting>
  <conditionalFormatting sqref="L13">
    <cfRule type="cellIs" dxfId="6659" priority="526" operator="greaterThan">
      <formula>$L$10</formula>
    </cfRule>
  </conditionalFormatting>
  <conditionalFormatting sqref="M13">
    <cfRule type="cellIs" dxfId="6658" priority="525" operator="greaterThan">
      <formula>$M$10</formula>
    </cfRule>
  </conditionalFormatting>
  <conditionalFormatting sqref="L13">
    <cfRule type="cellIs" dxfId="6657" priority="524" operator="greaterThan">
      <formula>$L$10</formula>
    </cfRule>
  </conditionalFormatting>
  <conditionalFormatting sqref="K13">
    <cfRule type="cellIs" dxfId="6656" priority="523" operator="greaterThan">
      <formula>$K$10</formula>
    </cfRule>
  </conditionalFormatting>
  <conditionalFormatting sqref="B13:D13">
    <cfRule type="cellIs" dxfId="6655" priority="522" operator="greaterThan">
      <formula>#REF!</formula>
    </cfRule>
  </conditionalFormatting>
  <conditionalFormatting sqref="E13:G13">
    <cfRule type="cellIs" dxfId="6654" priority="521" operator="greaterThan">
      <formula>$E$10</formula>
    </cfRule>
  </conditionalFormatting>
  <conditionalFormatting sqref="B13:D13">
    <cfRule type="cellIs" dxfId="6653" priority="520" operator="greaterThan">
      <formula>#REF!</formula>
    </cfRule>
  </conditionalFormatting>
  <conditionalFormatting sqref="E13:G13">
    <cfRule type="cellIs" dxfId="6652" priority="519" operator="greaterThan">
      <formula>$E$10</formula>
    </cfRule>
  </conditionalFormatting>
  <conditionalFormatting sqref="I13:J13">
    <cfRule type="cellIs" dxfId="6651" priority="518" operator="greaterThan">
      <formula>$I$10</formula>
    </cfRule>
  </conditionalFormatting>
  <conditionalFormatting sqref="O13">
    <cfRule type="cellIs" dxfId="6650" priority="517" operator="greaterThan">
      <formula>$O$10</formula>
    </cfRule>
  </conditionalFormatting>
  <conditionalFormatting sqref="O13">
    <cfRule type="cellIs" dxfId="6649" priority="516" operator="greaterThan">
      <formula>$O$10</formula>
    </cfRule>
  </conditionalFormatting>
  <conditionalFormatting sqref="N11">
    <cfRule type="cellIs" dxfId="6648" priority="515" operator="greaterThan">
      <formula>$M$10</formula>
    </cfRule>
  </conditionalFormatting>
  <conditionalFormatting sqref="N11">
    <cfRule type="cellIs" dxfId="6647" priority="514" operator="greaterThan">
      <formula>$M$10</formula>
    </cfRule>
  </conditionalFormatting>
  <conditionalFormatting sqref="N12">
    <cfRule type="cellIs" dxfId="6646" priority="513" operator="greaterThan">
      <formula>$M$10</formula>
    </cfRule>
  </conditionalFormatting>
  <conditionalFormatting sqref="N12">
    <cfRule type="cellIs" dxfId="6645" priority="512" operator="greaterThan">
      <formula>$M$10</formula>
    </cfRule>
  </conditionalFormatting>
  <conditionalFormatting sqref="N13">
    <cfRule type="cellIs" dxfId="6644" priority="511" operator="greaterThan">
      <formula>$M$10</formula>
    </cfRule>
  </conditionalFormatting>
  <conditionalFormatting sqref="N13">
    <cfRule type="cellIs" dxfId="6643" priority="510" operator="greaterThan">
      <formula>$M$10</formula>
    </cfRule>
  </conditionalFormatting>
  <conditionalFormatting sqref="E12">
    <cfRule type="cellIs" dxfId="6642" priority="509" operator="greaterThan">
      <formula>#REF!</formula>
    </cfRule>
  </conditionalFormatting>
  <conditionalFormatting sqref="E12">
    <cfRule type="cellIs" dxfId="6641" priority="508" operator="greaterThan">
      <formula>#REF!</formula>
    </cfRule>
  </conditionalFormatting>
  <conditionalFormatting sqref="F12">
    <cfRule type="cellIs" dxfId="6640" priority="507" operator="greaterThan">
      <formula>#REF!</formula>
    </cfRule>
  </conditionalFormatting>
  <conditionalFormatting sqref="F12">
    <cfRule type="cellIs" dxfId="6639" priority="506" operator="greaterThan">
      <formula>#REF!</formula>
    </cfRule>
  </conditionalFormatting>
  <conditionalFormatting sqref="G12">
    <cfRule type="cellIs" dxfId="6638" priority="505" operator="greaterThan">
      <formula>#REF!</formula>
    </cfRule>
  </conditionalFormatting>
  <conditionalFormatting sqref="G12">
    <cfRule type="cellIs" dxfId="6637" priority="504" operator="greaterThan">
      <formula>#REF!</formula>
    </cfRule>
  </conditionalFormatting>
  <conditionalFormatting sqref="P11">
    <cfRule type="cellIs" dxfId="6636" priority="503" operator="greaterThan">
      <formula>$I$10</formula>
    </cfRule>
  </conditionalFormatting>
  <conditionalFormatting sqref="P12">
    <cfRule type="cellIs" dxfId="6635" priority="502" operator="greaterThan">
      <formula>$I$10</formula>
    </cfRule>
  </conditionalFormatting>
  <conditionalFormatting sqref="P13">
    <cfRule type="cellIs" dxfId="6634" priority="501" operator="greaterThan">
      <formula>$I$10</formula>
    </cfRule>
  </conditionalFormatting>
  <conditionalFormatting sqref="P20">
    <cfRule type="cellIs" dxfId="6633" priority="376" operator="greaterThan">
      <formula>$I$10</formula>
    </cfRule>
  </conditionalFormatting>
  <conditionalFormatting sqref="H14">
    <cfRule type="cellIs" dxfId="6632" priority="500" operator="greaterThan">
      <formula>$H$10</formula>
    </cfRule>
  </conditionalFormatting>
  <conditionalFormatting sqref="H14">
    <cfRule type="cellIs" dxfId="6631" priority="499" operator="greaterThan">
      <formula>$H$10</formula>
    </cfRule>
  </conditionalFormatting>
  <conditionalFormatting sqref="M14">
    <cfRule type="cellIs" dxfId="6630" priority="498" operator="greaterThan">
      <formula>$M$10</formula>
    </cfRule>
  </conditionalFormatting>
  <conditionalFormatting sqref="L14">
    <cfRule type="cellIs" dxfId="6629" priority="497" operator="greaterThan">
      <formula>$L$10</formula>
    </cfRule>
  </conditionalFormatting>
  <conditionalFormatting sqref="M14">
    <cfRule type="cellIs" dxfId="6628" priority="496" operator="greaterThan">
      <formula>$M$10</formula>
    </cfRule>
  </conditionalFormatting>
  <conditionalFormatting sqref="L14">
    <cfRule type="cellIs" dxfId="6627" priority="495" operator="greaterThan">
      <formula>$L$10</formula>
    </cfRule>
  </conditionalFormatting>
  <conditionalFormatting sqref="K14">
    <cfRule type="cellIs" dxfId="6626" priority="494" operator="greaterThan">
      <formula>$K$10</formula>
    </cfRule>
  </conditionalFormatting>
  <conditionalFormatting sqref="B14:D14">
    <cfRule type="cellIs" dxfId="6625" priority="493" operator="greaterThan">
      <formula>#REF!</formula>
    </cfRule>
  </conditionalFormatting>
  <conditionalFormatting sqref="E14:G14">
    <cfRule type="cellIs" dxfId="6624" priority="492" operator="greaterThan">
      <formula>$E$10</formula>
    </cfRule>
  </conditionalFormatting>
  <conditionalFormatting sqref="B14:D14">
    <cfRule type="cellIs" dxfId="6623" priority="491" operator="greaterThan">
      <formula>#REF!</formula>
    </cfRule>
  </conditionalFormatting>
  <conditionalFormatting sqref="E14:G14">
    <cfRule type="cellIs" dxfId="6622" priority="490" operator="greaterThan">
      <formula>$E$10</formula>
    </cfRule>
  </conditionalFormatting>
  <conditionalFormatting sqref="I14:J14">
    <cfRule type="cellIs" dxfId="6621" priority="489" operator="greaterThan">
      <formula>$I$10</formula>
    </cfRule>
  </conditionalFormatting>
  <conditionalFormatting sqref="O14">
    <cfRule type="cellIs" dxfId="6620" priority="488" operator="greaterThan">
      <formula>$O$10</formula>
    </cfRule>
  </conditionalFormatting>
  <conditionalFormatting sqref="O14">
    <cfRule type="cellIs" dxfId="6619" priority="487" operator="greaterThan">
      <formula>$O$10</formula>
    </cfRule>
  </conditionalFormatting>
  <conditionalFormatting sqref="H15">
    <cfRule type="cellIs" dxfId="6618" priority="486" operator="greaterThan">
      <formula>$H$10</formula>
    </cfRule>
  </conditionalFormatting>
  <conditionalFormatting sqref="H15">
    <cfRule type="cellIs" dxfId="6617" priority="485" operator="greaterThan">
      <formula>$H$10</formula>
    </cfRule>
  </conditionalFormatting>
  <conditionalFormatting sqref="M15">
    <cfRule type="cellIs" dxfId="6616" priority="484" operator="greaterThan">
      <formula>$M$10</formula>
    </cfRule>
  </conditionalFormatting>
  <conditionalFormatting sqref="L15">
    <cfRule type="cellIs" dxfId="6615" priority="483" operator="greaterThan">
      <formula>$L$10</formula>
    </cfRule>
  </conditionalFormatting>
  <conditionalFormatting sqref="M15">
    <cfRule type="cellIs" dxfId="6614" priority="482" operator="greaterThan">
      <formula>$M$10</formula>
    </cfRule>
  </conditionalFormatting>
  <conditionalFormatting sqref="L15">
    <cfRule type="cellIs" dxfId="6613" priority="481" operator="greaterThan">
      <formula>$L$10</formula>
    </cfRule>
  </conditionalFormatting>
  <conditionalFormatting sqref="K15">
    <cfRule type="cellIs" dxfId="6612" priority="480" operator="greaterThan">
      <formula>$K$10</formula>
    </cfRule>
  </conditionalFormatting>
  <conditionalFormatting sqref="B15:D15">
    <cfRule type="cellIs" dxfId="6611" priority="479" operator="greaterThan">
      <formula>#REF!</formula>
    </cfRule>
  </conditionalFormatting>
  <conditionalFormatting sqref="E15:G15">
    <cfRule type="cellIs" dxfId="6610" priority="478" operator="greaterThan">
      <formula>$E$10</formula>
    </cfRule>
  </conditionalFormatting>
  <conditionalFormatting sqref="B15:D15">
    <cfRule type="cellIs" dxfId="6609" priority="477" operator="greaterThan">
      <formula>#REF!</formula>
    </cfRule>
  </conditionalFormatting>
  <conditionalFormatting sqref="E15:G15">
    <cfRule type="cellIs" dxfId="6608" priority="476" operator="greaterThan">
      <formula>$E$10</formula>
    </cfRule>
  </conditionalFormatting>
  <conditionalFormatting sqref="I15:J15">
    <cfRule type="cellIs" dxfId="6607" priority="475" operator="greaterThan">
      <formula>$I$10</formula>
    </cfRule>
  </conditionalFormatting>
  <conditionalFormatting sqref="O15">
    <cfRule type="cellIs" dxfId="6606" priority="474" operator="greaterThan">
      <formula>$O$10</formula>
    </cfRule>
  </conditionalFormatting>
  <conditionalFormatting sqref="O15">
    <cfRule type="cellIs" dxfId="6605" priority="473" operator="greaterThan">
      <formula>$O$10</formula>
    </cfRule>
  </conditionalFormatting>
  <conditionalFormatting sqref="H16">
    <cfRule type="cellIs" dxfId="6604" priority="472" operator="greaterThan">
      <formula>$H$10</formula>
    </cfRule>
  </conditionalFormatting>
  <conditionalFormatting sqref="H16">
    <cfRule type="cellIs" dxfId="6603" priority="471" operator="greaterThan">
      <formula>$H$10</formula>
    </cfRule>
  </conditionalFormatting>
  <conditionalFormatting sqref="M16">
    <cfRule type="cellIs" dxfId="6602" priority="470" operator="greaterThan">
      <formula>$M$10</formula>
    </cfRule>
  </conditionalFormatting>
  <conditionalFormatting sqref="L16">
    <cfRule type="cellIs" dxfId="6601" priority="469" operator="greaterThan">
      <formula>$L$10</formula>
    </cfRule>
  </conditionalFormatting>
  <conditionalFormatting sqref="M16">
    <cfRule type="cellIs" dxfId="6600" priority="468" operator="greaterThan">
      <formula>$M$10</formula>
    </cfRule>
  </conditionalFormatting>
  <conditionalFormatting sqref="L16">
    <cfRule type="cellIs" dxfId="6599" priority="467" operator="greaterThan">
      <formula>$L$10</formula>
    </cfRule>
  </conditionalFormatting>
  <conditionalFormatting sqref="K16">
    <cfRule type="cellIs" dxfId="6598" priority="466" operator="greaterThan">
      <formula>$K$10</formula>
    </cfRule>
  </conditionalFormatting>
  <conditionalFormatting sqref="B16:D16">
    <cfRule type="cellIs" dxfId="6597" priority="465" operator="greaterThan">
      <formula>#REF!</formula>
    </cfRule>
  </conditionalFormatting>
  <conditionalFormatting sqref="E16:G16">
    <cfRule type="cellIs" dxfId="6596" priority="464" operator="greaterThan">
      <formula>$E$10</formula>
    </cfRule>
  </conditionalFormatting>
  <conditionalFormatting sqref="B16:D16">
    <cfRule type="cellIs" dxfId="6595" priority="463" operator="greaterThan">
      <formula>#REF!</formula>
    </cfRule>
  </conditionalFormatting>
  <conditionalFormatting sqref="E16:G16">
    <cfRule type="cellIs" dxfId="6594" priority="462" operator="greaterThan">
      <formula>$E$10</formula>
    </cfRule>
  </conditionalFormatting>
  <conditionalFormatting sqref="I16">
    <cfRule type="cellIs" dxfId="6593" priority="461" operator="greaterThan">
      <formula>$I$10</formula>
    </cfRule>
  </conditionalFormatting>
  <conditionalFormatting sqref="O16">
    <cfRule type="cellIs" dxfId="6592" priority="460" operator="greaterThan">
      <formula>$O$10</formula>
    </cfRule>
  </conditionalFormatting>
  <conditionalFormatting sqref="O16">
    <cfRule type="cellIs" dxfId="6591" priority="459" operator="greaterThan">
      <formula>$O$10</formula>
    </cfRule>
  </conditionalFormatting>
  <conditionalFormatting sqref="H17">
    <cfRule type="cellIs" dxfId="6590" priority="458" operator="greaterThan">
      <formula>$H$10</formula>
    </cfRule>
  </conditionalFormatting>
  <conditionalFormatting sqref="H17">
    <cfRule type="cellIs" dxfId="6589" priority="457" operator="greaterThan">
      <formula>$H$10</formula>
    </cfRule>
  </conditionalFormatting>
  <conditionalFormatting sqref="M17">
    <cfRule type="cellIs" dxfId="6588" priority="456" operator="greaterThan">
      <formula>$M$10</formula>
    </cfRule>
  </conditionalFormatting>
  <conditionalFormatting sqref="L17">
    <cfRule type="cellIs" dxfId="6587" priority="455" operator="greaterThan">
      <formula>$L$10</formula>
    </cfRule>
  </conditionalFormatting>
  <conditionalFormatting sqref="M17">
    <cfRule type="cellIs" dxfId="6586" priority="454" operator="greaterThan">
      <formula>$M$10</formula>
    </cfRule>
  </conditionalFormatting>
  <conditionalFormatting sqref="L17">
    <cfRule type="cellIs" dxfId="6585" priority="453" operator="greaterThan">
      <formula>$L$10</formula>
    </cfRule>
  </conditionalFormatting>
  <conditionalFormatting sqref="K17">
    <cfRule type="cellIs" dxfId="6584" priority="452" operator="greaterThan">
      <formula>$K$10</formula>
    </cfRule>
  </conditionalFormatting>
  <conditionalFormatting sqref="B17:D17">
    <cfRule type="cellIs" dxfId="6583" priority="451" operator="greaterThan">
      <formula>#REF!</formula>
    </cfRule>
  </conditionalFormatting>
  <conditionalFormatting sqref="E17:G17">
    <cfRule type="cellIs" dxfId="6582" priority="450" operator="greaterThan">
      <formula>$E$10</formula>
    </cfRule>
  </conditionalFormatting>
  <conditionalFormatting sqref="B17:D17">
    <cfRule type="cellIs" dxfId="6581" priority="449" operator="greaterThan">
      <formula>#REF!</formula>
    </cfRule>
  </conditionalFormatting>
  <conditionalFormatting sqref="E17:G17">
    <cfRule type="cellIs" dxfId="6580" priority="448" operator="greaterThan">
      <formula>$E$10</formula>
    </cfRule>
  </conditionalFormatting>
  <conditionalFormatting sqref="I17">
    <cfRule type="cellIs" dxfId="6579" priority="447" operator="greaterThan">
      <formula>$I$10</formula>
    </cfRule>
  </conditionalFormatting>
  <conditionalFormatting sqref="O17">
    <cfRule type="cellIs" dxfId="6578" priority="446" operator="greaterThan">
      <formula>$O$10</formula>
    </cfRule>
  </conditionalFormatting>
  <conditionalFormatting sqref="O17">
    <cfRule type="cellIs" dxfId="6577" priority="445" operator="greaterThan">
      <formula>$O$10</formula>
    </cfRule>
  </conditionalFormatting>
  <conditionalFormatting sqref="N14">
    <cfRule type="cellIs" dxfId="6576" priority="444" operator="greaterThan">
      <formula>$M$10</formula>
    </cfRule>
  </conditionalFormatting>
  <conditionalFormatting sqref="N14">
    <cfRule type="cellIs" dxfId="6575" priority="443" operator="greaterThan">
      <formula>$M$10</formula>
    </cfRule>
  </conditionalFormatting>
  <conditionalFormatting sqref="N15">
    <cfRule type="cellIs" dxfId="6574" priority="442" operator="greaterThan">
      <formula>$M$10</formula>
    </cfRule>
  </conditionalFormatting>
  <conditionalFormatting sqref="N15">
    <cfRule type="cellIs" dxfId="6573" priority="441" operator="greaterThan">
      <formula>$M$10</formula>
    </cfRule>
  </conditionalFormatting>
  <conditionalFormatting sqref="N16">
    <cfRule type="cellIs" dxfId="6572" priority="440" operator="greaterThan">
      <formula>$M$10</formula>
    </cfRule>
  </conditionalFormatting>
  <conditionalFormatting sqref="N16">
    <cfRule type="cellIs" dxfId="6571" priority="439" operator="greaterThan">
      <formula>$M$10</formula>
    </cfRule>
  </conditionalFormatting>
  <conditionalFormatting sqref="N17">
    <cfRule type="cellIs" dxfId="6570" priority="438" operator="greaterThan">
      <formula>$M$10</formula>
    </cfRule>
  </conditionalFormatting>
  <conditionalFormatting sqref="N17">
    <cfRule type="cellIs" dxfId="6569" priority="437" operator="greaterThan">
      <formula>$M$10</formula>
    </cfRule>
  </conditionalFormatting>
  <conditionalFormatting sqref="J16">
    <cfRule type="cellIs" dxfId="6568" priority="436" operator="greaterThan">
      <formula>$I$10</formula>
    </cfRule>
  </conditionalFormatting>
  <conditionalFormatting sqref="J17">
    <cfRule type="cellIs" dxfId="6567" priority="435" operator="greaterThan">
      <formula>$I$10</formula>
    </cfRule>
  </conditionalFormatting>
  <conditionalFormatting sqref="P14">
    <cfRule type="cellIs" dxfId="6566" priority="434" operator="greaterThan">
      <formula>$I$10</formula>
    </cfRule>
  </conditionalFormatting>
  <conditionalFormatting sqref="P15">
    <cfRule type="cellIs" dxfId="6565" priority="433" operator="greaterThan">
      <formula>$I$10</formula>
    </cfRule>
  </conditionalFormatting>
  <conditionalFormatting sqref="P16">
    <cfRule type="cellIs" dxfId="6564" priority="432" operator="greaterThan">
      <formula>$I$10</formula>
    </cfRule>
  </conditionalFormatting>
  <conditionalFormatting sqref="P17">
    <cfRule type="cellIs" dxfId="6563" priority="431" operator="greaterThan">
      <formula>$I$10</formula>
    </cfRule>
  </conditionalFormatting>
  <conditionalFormatting sqref="H18">
    <cfRule type="cellIs" dxfId="6562" priority="430" operator="greaterThan">
      <formula>$H$10</formula>
    </cfRule>
  </conditionalFormatting>
  <conditionalFormatting sqref="H18">
    <cfRule type="cellIs" dxfId="6561" priority="429" operator="greaterThan">
      <formula>$H$10</formula>
    </cfRule>
  </conditionalFormatting>
  <conditionalFormatting sqref="M18">
    <cfRule type="cellIs" dxfId="6560" priority="428" operator="greaterThan">
      <formula>$M$10</formula>
    </cfRule>
  </conditionalFormatting>
  <conditionalFormatting sqref="L18">
    <cfRule type="cellIs" dxfId="6559" priority="427" operator="greaterThan">
      <formula>$L$10</formula>
    </cfRule>
  </conditionalFormatting>
  <conditionalFormatting sqref="M18">
    <cfRule type="cellIs" dxfId="6558" priority="426" operator="greaterThan">
      <formula>$M$10</formula>
    </cfRule>
  </conditionalFormatting>
  <conditionalFormatting sqref="L18">
    <cfRule type="cellIs" dxfId="6557" priority="425" operator="greaterThan">
      <formula>$L$10</formula>
    </cfRule>
  </conditionalFormatting>
  <conditionalFormatting sqref="K18">
    <cfRule type="cellIs" dxfId="6556" priority="424" operator="greaterThan">
      <formula>$K$10</formula>
    </cfRule>
  </conditionalFormatting>
  <conditionalFormatting sqref="B18:D18">
    <cfRule type="cellIs" dxfId="6555" priority="423" operator="greaterThan">
      <formula>#REF!</formula>
    </cfRule>
  </conditionalFormatting>
  <conditionalFormatting sqref="E18:G18">
    <cfRule type="cellIs" dxfId="6554" priority="422" operator="greaterThan">
      <formula>$E$10</formula>
    </cfRule>
  </conditionalFormatting>
  <conditionalFormatting sqref="B18:D18">
    <cfRule type="cellIs" dxfId="6553" priority="421" operator="greaterThan">
      <formula>#REF!</formula>
    </cfRule>
  </conditionalFormatting>
  <conditionalFormatting sqref="E18:G18">
    <cfRule type="cellIs" dxfId="6552" priority="420" operator="greaterThan">
      <formula>$E$10</formula>
    </cfRule>
  </conditionalFormatting>
  <conditionalFormatting sqref="I18:J18">
    <cfRule type="cellIs" dxfId="6551" priority="419" operator="greaterThan">
      <formula>$I$10</formula>
    </cfRule>
  </conditionalFormatting>
  <conditionalFormatting sqref="O18">
    <cfRule type="cellIs" dxfId="6550" priority="418" operator="greaterThan">
      <formula>$O$10</formula>
    </cfRule>
  </conditionalFormatting>
  <conditionalFormatting sqref="O18">
    <cfRule type="cellIs" dxfId="6549" priority="417" operator="greaterThan">
      <formula>$O$10</formula>
    </cfRule>
  </conditionalFormatting>
  <conditionalFormatting sqref="H19">
    <cfRule type="cellIs" dxfId="6548" priority="416" operator="greaterThan">
      <formula>$H$10</formula>
    </cfRule>
  </conditionalFormatting>
  <conditionalFormatting sqref="H19">
    <cfRule type="cellIs" dxfId="6547" priority="415" operator="greaterThan">
      <formula>$H$10</formula>
    </cfRule>
  </conditionalFormatting>
  <conditionalFormatting sqref="M19">
    <cfRule type="cellIs" dxfId="6546" priority="414" operator="greaterThan">
      <formula>$M$10</formula>
    </cfRule>
  </conditionalFormatting>
  <conditionalFormatting sqref="L19">
    <cfRule type="cellIs" dxfId="6545" priority="413" operator="greaterThan">
      <formula>$L$10</formula>
    </cfRule>
  </conditionalFormatting>
  <conditionalFormatting sqref="M19">
    <cfRule type="cellIs" dxfId="6544" priority="412" operator="greaterThan">
      <formula>$M$10</formula>
    </cfRule>
  </conditionalFormatting>
  <conditionalFormatting sqref="L19">
    <cfRule type="cellIs" dxfId="6543" priority="411" operator="greaterThan">
      <formula>$L$10</formula>
    </cfRule>
  </conditionalFormatting>
  <conditionalFormatting sqref="K19">
    <cfRule type="cellIs" dxfId="6542" priority="410" operator="greaterThan">
      <formula>$K$10</formula>
    </cfRule>
  </conditionalFormatting>
  <conditionalFormatting sqref="B19:D19">
    <cfRule type="cellIs" dxfId="6541" priority="409" operator="greaterThan">
      <formula>#REF!</formula>
    </cfRule>
  </conditionalFormatting>
  <conditionalFormatting sqref="B19:D19">
    <cfRule type="cellIs" dxfId="6540" priority="408" operator="greaterThan">
      <formula>#REF!</formula>
    </cfRule>
  </conditionalFormatting>
  <conditionalFormatting sqref="I19:J19">
    <cfRule type="cellIs" dxfId="6539" priority="407" operator="greaterThan">
      <formula>$I$10</formula>
    </cfRule>
  </conditionalFormatting>
  <conditionalFormatting sqref="O19">
    <cfRule type="cellIs" dxfId="6538" priority="406" operator="greaterThan">
      <formula>$O$10</formula>
    </cfRule>
  </conditionalFormatting>
  <conditionalFormatting sqref="O19">
    <cfRule type="cellIs" dxfId="6537" priority="405" operator="greaterThan">
      <formula>$O$10</formula>
    </cfRule>
  </conditionalFormatting>
  <conditionalFormatting sqref="H20">
    <cfRule type="cellIs" dxfId="6536" priority="404" operator="greaterThan">
      <formula>$H$10</formula>
    </cfRule>
  </conditionalFormatting>
  <conditionalFormatting sqref="H20">
    <cfRule type="cellIs" dxfId="6535" priority="403" operator="greaterThan">
      <formula>$H$10</formula>
    </cfRule>
  </conditionalFormatting>
  <conditionalFormatting sqref="M20">
    <cfRule type="cellIs" dxfId="6534" priority="402" operator="greaterThan">
      <formula>$M$10</formula>
    </cfRule>
  </conditionalFormatting>
  <conditionalFormatting sqref="L20">
    <cfRule type="cellIs" dxfId="6533" priority="401" operator="greaterThan">
      <formula>$L$10</formula>
    </cfRule>
  </conditionalFormatting>
  <conditionalFormatting sqref="M20">
    <cfRule type="cellIs" dxfId="6532" priority="400" operator="greaterThan">
      <formula>$M$10</formula>
    </cfRule>
  </conditionalFormatting>
  <conditionalFormatting sqref="L20">
    <cfRule type="cellIs" dxfId="6531" priority="399" operator="greaterThan">
      <formula>$L$10</formula>
    </cfRule>
  </conditionalFormatting>
  <conditionalFormatting sqref="K20">
    <cfRule type="cellIs" dxfId="6530" priority="398" operator="greaterThan">
      <formula>$K$10</formula>
    </cfRule>
  </conditionalFormatting>
  <conditionalFormatting sqref="B20:D20">
    <cfRule type="cellIs" dxfId="6529" priority="397" operator="greaterThan">
      <formula>#REF!</formula>
    </cfRule>
  </conditionalFormatting>
  <conditionalFormatting sqref="E20:G20">
    <cfRule type="cellIs" dxfId="6528" priority="396" operator="greaterThan">
      <formula>$E$10</formula>
    </cfRule>
  </conditionalFormatting>
  <conditionalFormatting sqref="B20:D20">
    <cfRule type="cellIs" dxfId="6527" priority="395" operator="greaterThan">
      <formula>#REF!</formula>
    </cfRule>
  </conditionalFormatting>
  <conditionalFormatting sqref="E20:G20">
    <cfRule type="cellIs" dxfId="6526" priority="394" operator="greaterThan">
      <formula>$E$10</formula>
    </cfRule>
  </conditionalFormatting>
  <conditionalFormatting sqref="I20:J20">
    <cfRule type="cellIs" dxfId="6525" priority="393" operator="greaterThan">
      <formula>$I$10</formula>
    </cfRule>
  </conditionalFormatting>
  <conditionalFormatting sqref="O20">
    <cfRule type="cellIs" dxfId="6524" priority="392" operator="greaterThan">
      <formula>$O$10</formula>
    </cfRule>
  </conditionalFormatting>
  <conditionalFormatting sqref="O20">
    <cfRule type="cellIs" dxfId="6523" priority="391" operator="greaterThan">
      <formula>$O$10</formula>
    </cfRule>
  </conditionalFormatting>
  <conditionalFormatting sqref="N18">
    <cfRule type="cellIs" dxfId="6522" priority="390" operator="greaterThan">
      <formula>$M$10</formula>
    </cfRule>
  </conditionalFormatting>
  <conditionalFormatting sqref="N18">
    <cfRule type="cellIs" dxfId="6521" priority="389" operator="greaterThan">
      <formula>$M$10</formula>
    </cfRule>
  </conditionalFormatting>
  <conditionalFormatting sqref="N19">
    <cfRule type="cellIs" dxfId="6520" priority="388" operator="greaterThan">
      <formula>$M$10</formula>
    </cfRule>
  </conditionalFormatting>
  <conditionalFormatting sqref="N19">
    <cfRule type="cellIs" dxfId="6519" priority="387" operator="greaterThan">
      <formula>$M$10</formula>
    </cfRule>
  </conditionalFormatting>
  <conditionalFormatting sqref="N20">
    <cfRule type="cellIs" dxfId="6518" priority="386" operator="greaterThan">
      <formula>$M$10</formula>
    </cfRule>
  </conditionalFormatting>
  <conditionalFormatting sqref="N20">
    <cfRule type="cellIs" dxfId="6517" priority="385" operator="greaterThan">
      <formula>$M$10</formula>
    </cfRule>
  </conditionalFormatting>
  <conditionalFormatting sqref="E19">
    <cfRule type="cellIs" dxfId="6516" priority="384" operator="greaterThan">
      <formula>#REF!</formula>
    </cfRule>
  </conditionalFormatting>
  <conditionalFormatting sqref="E19">
    <cfRule type="cellIs" dxfId="6515" priority="383" operator="greaterThan">
      <formula>#REF!</formula>
    </cfRule>
  </conditionalFormatting>
  <conditionalFormatting sqref="F19">
    <cfRule type="cellIs" dxfId="6514" priority="382" operator="greaterThan">
      <formula>#REF!</formula>
    </cfRule>
  </conditionalFormatting>
  <conditionalFormatting sqref="F19">
    <cfRule type="cellIs" dxfId="6513" priority="381" operator="greaterThan">
      <formula>#REF!</formula>
    </cfRule>
  </conditionalFormatting>
  <conditionalFormatting sqref="G19">
    <cfRule type="cellIs" dxfId="6512" priority="380" operator="greaterThan">
      <formula>#REF!</formula>
    </cfRule>
  </conditionalFormatting>
  <conditionalFormatting sqref="G19">
    <cfRule type="cellIs" dxfId="6511" priority="379" operator="greaterThan">
      <formula>#REF!</formula>
    </cfRule>
  </conditionalFormatting>
  <conditionalFormatting sqref="P18">
    <cfRule type="cellIs" dxfId="6510" priority="378" operator="greaterThan">
      <formula>$I$10</formula>
    </cfRule>
  </conditionalFormatting>
  <conditionalFormatting sqref="P19">
    <cfRule type="cellIs" dxfId="6509" priority="377" operator="greaterThan">
      <formula>$I$10</formula>
    </cfRule>
  </conditionalFormatting>
  <conditionalFormatting sqref="P27">
    <cfRule type="cellIs" dxfId="6508" priority="251" operator="greaterThan">
      <formula>$I$10</formula>
    </cfRule>
  </conditionalFormatting>
  <conditionalFormatting sqref="H21">
    <cfRule type="cellIs" dxfId="6507" priority="375" operator="greaterThan">
      <formula>$H$10</formula>
    </cfRule>
  </conditionalFormatting>
  <conditionalFormatting sqref="H21">
    <cfRule type="cellIs" dxfId="6506" priority="374" operator="greaterThan">
      <formula>$H$10</formula>
    </cfRule>
  </conditionalFormatting>
  <conditionalFormatting sqref="M21">
    <cfRule type="cellIs" dxfId="6505" priority="373" operator="greaterThan">
      <formula>$M$10</formula>
    </cfRule>
  </conditionalFormatting>
  <conditionalFormatting sqref="L21">
    <cfRule type="cellIs" dxfId="6504" priority="372" operator="greaterThan">
      <formula>$L$10</formula>
    </cfRule>
  </conditionalFormatting>
  <conditionalFormatting sqref="M21">
    <cfRule type="cellIs" dxfId="6503" priority="371" operator="greaterThan">
      <formula>$M$10</formula>
    </cfRule>
  </conditionalFormatting>
  <conditionalFormatting sqref="L21">
    <cfRule type="cellIs" dxfId="6502" priority="370" operator="greaterThan">
      <formula>$L$10</formula>
    </cfRule>
  </conditionalFormatting>
  <conditionalFormatting sqref="K21">
    <cfRule type="cellIs" dxfId="6501" priority="369" operator="greaterThan">
      <formula>$K$10</formula>
    </cfRule>
  </conditionalFormatting>
  <conditionalFormatting sqref="B21:D21">
    <cfRule type="cellIs" dxfId="6500" priority="368" operator="greaterThan">
      <formula>#REF!</formula>
    </cfRule>
  </conditionalFormatting>
  <conditionalFormatting sqref="E21:G21">
    <cfRule type="cellIs" dxfId="6499" priority="367" operator="greaterThan">
      <formula>$E$10</formula>
    </cfRule>
  </conditionalFormatting>
  <conditionalFormatting sqref="B21:D21">
    <cfRule type="cellIs" dxfId="6498" priority="366" operator="greaterThan">
      <formula>#REF!</formula>
    </cfRule>
  </conditionalFormatting>
  <conditionalFormatting sqref="E21:G21">
    <cfRule type="cellIs" dxfId="6497" priority="365" operator="greaterThan">
      <formula>$E$10</formula>
    </cfRule>
  </conditionalFormatting>
  <conditionalFormatting sqref="I21:J21">
    <cfRule type="cellIs" dxfId="6496" priority="364" operator="greaterThan">
      <formula>$I$10</formula>
    </cfRule>
  </conditionalFormatting>
  <conditionalFormatting sqref="O21">
    <cfRule type="cellIs" dxfId="6495" priority="363" operator="greaterThan">
      <formula>$O$10</formula>
    </cfRule>
  </conditionalFormatting>
  <conditionalFormatting sqref="O21">
    <cfRule type="cellIs" dxfId="6494" priority="362" operator="greaterThan">
      <formula>$O$10</formula>
    </cfRule>
  </conditionalFormatting>
  <conditionalFormatting sqref="H22">
    <cfRule type="cellIs" dxfId="6493" priority="361" operator="greaterThan">
      <formula>$H$10</formula>
    </cfRule>
  </conditionalFormatting>
  <conditionalFormatting sqref="H22">
    <cfRule type="cellIs" dxfId="6492" priority="360" operator="greaterThan">
      <formula>$H$10</formula>
    </cfRule>
  </conditionalFormatting>
  <conditionalFormatting sqref="M22">
    <cfRule type="cellIs" dxfId="6491" priority="359" operator="greaterThan">
      <formula>$M$10</formula>
    </cfRule>
  </conditionalFormatting>
  <conditionalFormatting sqref="L22">
    <cfRule type="cellIs" dxfId="6490" priority="358" operator="greaterThan">
      <formula>$L$10</formula>
    </cfRule>
  </conditionalFormatting>
  <conditionalFormatting sqref="M22">
    <cfRule type="cellIs" dxfId="6489" priority="357" operator="greaterThan">
      <formula>$M$10</formula>
    </cfRule>
  </conditionalFormatting>
  <conditionalFormatting sqref="L22">
    <cfRule type="cellIs" dxfId="6488" priority="356" operator="greaterThan">
      <formula>$L$10</formula>
    </cfRule>
  </conditionalFormatting>
  <conditionalFormatting sqref="K22">
    <cfRule type="cellIs" dxfId="6487" priority="355" operator="greaterThan">
      <formula>$K$10</formula>
    </cfRule>
  </conditionalFormatting>
  <conditionalFormatting sqref="B22:D22">
    <cfRule type="cellIs" dxfId="6486" priority="354" operator="greaterThan">
      <formula>#REF!</formula>
    </cfRule>
  </conditionalFormatting>
  <conditionalFormatting sqref="E22:G22">
    <cfRule type="cellIs" dxfId="6485" priority="353" operator="greaterThan">
      <formula>$E$10</formula>
    </cfRule>
  </conditionalFormatting>
  <conditionalFormatting sqref="B22:D22">
    <cfRule type="cellIs" dxfId="6484" priority="352" operator="greaterThan">
      <formula>#REF!</formula>
    </cfRule>
  </conditionalFormatting>
  <conditionalFormatting sqref="E22:G22">
    <cfRule type="cellIs" dxfId="6483" priority="351" operator="greaterThan">
      <formula>$E$10</formula>
    </cfRule>
  </conditionalFormatting>
  <conditionalFormatting sqref="I22:J22">
    <cfRule type="cellIs" dxfId="6482" priority="350" operator="greaterThan">
      <formula>$I$10</formula>
    </cfRule>
  </conditionalFormatting>
  <conditionalFormatting sqref="O22">
    <cfRule type="cellIs" dxfId="6481" priority="349" operator="greaterThan">
      <formula>$O$10</formula>
    </cfRule>
  </conditionalFormatting>
  <conditionalFormatting sqref="O22">
    <cfRule type="cellIs" dxfId="6480" priority="348" operator="greaterThan">
      <formula>$O$10</formula>
    </cfRule>
  </conditionalFormatting>
  <conditionalFormatting sqref="H23">
    <cfRule type="cellIs" dxfId="6479" priority="347" operator="greaterThan">
      <formula>$H$10</formula>
    </cfRule>
  </conditionalFormatting>
  <conditionalFormatting sqref="H23">
    <cfRule type="cellIs" dxfId="6478" priority="346" operator="greaterThan">
      <formula>$H$10</formula>
    </cfRule>
  </conditionalFormatting>
  <conditionalFormatting sqref="M23">
    <cfRule type="cellIs" dxfId="6477" priority="345" operator="greaterThan">
      <formula>$M$10</formula>
    </cfRule>
  </conditionalFormatting>
  <conditionalFormatting sqref="L23">
    <cfRule type="cellIs" dxfId="6476" priority="344" operator="greaterThan">
      <formula>$L$10</formula>
    </cfRule>
  </conditionalFormatting>
  <conditionalFormatting sqref="M23">
    <cfRule type="cellIs" dxfId="6475" priority="343" operator="greaterThan">
      <formula>$M$10</formula>
    </cfRule>
  </conditionalFormatting>
  <conditionalFormatting sqref="L23">
    <cfRule type="cellIs" dxfId="6474" priority="342" operator="greaterThan">
      <formula>$L$10</formula>
    </cfRule>
  </conditionalFormatting>
  <conditionalFormatting sqref="K23">
    <cfRule type="cellIs" dxfId="6473" priority="341" operator="greaterThan">
      <formula>$K$10</formula>
    </cfRule>
  </conditionalFormatting>
  <conditionalFormatting sqref="B23:D23">
    <cfRule type="cellIs" dxfId="6472" priority="340" operator="greaterThan">
      <formula>#REF!</formula>
    </cfRule>
  </conditionalFormatting>
  <conditionalFormatting sqref="E23:G23">
    <cfRule type="cellIs" dxfId="6471" priority="339" operator="greaterThan">
      <formula>$E$10</formula>
    </cfRule>
  </conditionalFormatting>
  <conditionalFormatting sqref="B23:D23">
    <cfRule type="cellIs" dxfId="6470" priority="338" operator="greaterThan">
      <formula>#REF!</formula>
    </cfRule>
  </conditionalFormatting>
  <conditionalFormatting sqref="E23:G23">
    <cfRule type="cellIs" dxfId="6469" priority="337" operator="greaterThan">
      <formula>$E$10</formula>
    </cfRule>
  </conditionalFormatting>
  <conditionalFormatting sqref="I23">
    <cfRule type="cellIs" dxfId="6468" priority="336" operator="greaterThan">
      <formula>$I$10</formula>
    </cfRule>
  </conditionalFormatting>
  <conditionalFormatting sqref="O23">
    <cfRule type="cellIs" dxfId="6467" priority="335" operator="greaterThan">
      <formula>$O$10</formula>
    </cfRule>
  </conditionalFormatting>
  <conditionalFormatting sqref="O23">
    <cfRule type="cellIs" dxfId="6466" priority="334" operator="greaterThan">
      <formula>$O$10</formula>
    </cfRule>
  </conditionalFormatting>
  <conditionalFormatting sqref="H24">
    <cfRule type="cellIs" dxfId="6465" priority="333" operator="greaterThan">
      <formula>$H$10</formula>
    </cfRule>
  </conditionalFormatting>
  <conditionalFormatting sqref="H24">
    <cfRule type="cellIs" dxfId="6464" priority="332" operator="greaterThan">
      <formula>$H$10</formula>
    </cfRule>
  </conditionalFormatting>
  <conditionalFormatting sqref="M24">
    <cfRule type="cellIs" dxfId="6463" priority="331" operator="greaterThan">
      <formula>$M$10</formula>
    </cfRule>
  </conditionalFormatting>
  <conditionalFormatting sqref="L24">
    <cfRule type="cellIs" dxfId="6462" priority="330" operator="greaterThan">
      <formula>$L$10</formula>
    </cfRule>
  </conditionalFormatting>
  <conditionalFormatting sqref="M24">
    <cfRule type="cellIs" dxfId="6461" priority="329" operator="greaterThan">
      <formula>$M$10</formula>
    </cfRule>
  </conditionalFormatting>
  <conditionalFormatting sqref="L24">
    <cfRule type="cellIs" dxfId="6460" priority="328" operator="greaterThan">
      <formula>$L$10</formula>
    </cfRule>
  </conditionalFormatting>
  <conditionalFormatting sqref="K24">
    <cfRule type="cellIs" dxfId="6459" priority="327" operator="greaterThan">
      <formula>$K$10</formula>
    </cfRule>
  </conditionalFormatting>
  <conditionalFormatting sqref="B24:D24">
    <cfRule type="cellIs" dxfId="6458" priority="326" operator="greaterThan">
      <formula>#REF!</formula>
    </cfRule>
  </conditionalFormatting>
  <conditionalFormatting sqref="E24:G24">
    <cfRule type="cellIs" dxfId="6457" priority="325" operator="greaterThan">
      <formula>$E$10</formula>
    </cfRule>
  </conditionalFormatting>
  <conditionalFormatting sqref="B24:D24">
    <cfRule type="cellIs" dxfId="6456" priority="324" operator="greaterThan">
      <formula>#REF!</formula>
    </cfRule>
  </conditionalFormatting>
  <conditionalFormatting sqref="E24:G24">
    <cfRule type="cellIs" dxfId="6455" priority="323" operator="greaterThan">
      <formula>$E$10</formula>
    </cfRule>
  </conditionalFormatting>
  <conditionalFormatting sqref="I24">
    <cfRule type="cellIs" dxfId="6454" priority="322" operator="greaterThan">
      <formula>$I$10</formula>
    </cfRule>
  </conditionalFormatting>
  <conditionalFormatting sqref="O24">
    <cfRule type="cellIs" dxfId="6453" priority="321" operator="greaterThan">
      <formula>$O$10</formula>
    </cfRule>
  </conditionalFormatting>
  <conditionalFormatting sqref="O24">
    <cfRule type="cellIs" dxfId="6452" priority="320" operator="greaterThan">
      <formula>$O$10</formula>
    </cfRule>
  </conditionalFormatting>
  <conditionalFormatting sqref="N21">
    <cfRule type="cellIs" dxfId="6451" priority="319" operator="greaterThan">
      <formula>$M$10</formula>
    </cfRule>
  </conditionalFormatting>
  <conditionalFormatting sqref="N21">
    <cfRule type="cellIs" dxfId="6450" priority="318" operator="greaterThan">
      <formula>$M$10</formula>
    </cfRule>
  </conditionalFormatting>
  <conditionalFormatting sqref="N22">
    <cfRule type="cellIs" dxfId="6449" priority="317" operator="greaterThan">
      <formula>$M$10</formula>
    </cfRule>
  </conditionalFormatting>
  <conditionalFormatting sqref="N22">
    <cfRule type="cellIs" dxfId="6448" priority="316" operator="greaterThan">
      <formula>$M$10</formula>
    </cfRule>
  </conditionalFormatting>
  <conditionalFormatting sqref="N23">
    <cfRule type="cellIs" dxfId="6447" priority="315" operator="greaterThan">
      <formula>$M$10</formula>
    </cfRule>
  </conditionalFormatting>
  <conditionalFormatting sqref="N23">
    <cfRule type="cellIs" dxfId="6446" priority="314" operator="greaterThan">
      <formula>$M$10</formula>
    </cfRule>
  </conditionalFormatting>
  <conditionalFormatting sqref="N24">
    <cfRule type="cellIs" dxfId="6445" priority="313" operator="greaterThan">
      <formula>$M$10</formula>
    </cfRule>
  </conditionalFormatting>
  <conditionalFormatting sqref="N24">
    <cfRule type="cellIs" dxfId="6444" priority="312" operator="greaterThan">
      <formula>$M$10</formula>
    </cfRule>
  </conditionalFormatting>
  <conditionalFormatting sqref="J23">
    <cfRule type="cellIs" dxfId="6443" priority="311" operator="greaterThan">
      <formula>$I$10</formula>
    </cfRule>
  </conditionalFormatting>
  <conditionalFormatting sqref="J24">
    <cfRule type="cellIs" dxfId="6442" priority="310" operator="greaterThan">
      <formula>$I$10</formula>
    </cfRule>
  </conditionalFormatting>
  <conditionalFormatting sqref="P21">
    <cfRule type="cellIs" dxfId="6441" priority="309" operator="greaterThan">
      <formula>$I$10</formula>
    </cfRule>
  </conditionalFormatting>
  <conditionalFormatting sqref="P22">
    <cfRule type="cellIs" dxfId="6440" priority="308" operator="greaterThan">
      <formula>$I$10</formula>
    </cfRule>
  </conditionalFormatting>
  <conditionalFormatting sqref="P23">
    <cfRule type="cellIs" dxfId="6439" priority="307" operator="greaterThan">
      <formula>$I$10</formula>
    </cfRule>
  </conditionalFormatting>
  <conditionalFormatting sqref="P24">
    <cfRule type="cellIs" dxfId="6438" priority="306" operator="greaterThan">
      <formula>$I$10</formula>
    </cfRule>
  </conditionalFormatting>
  <conditionalFormatting sqref="H25">
    <cfRule type="cellIs" dxfId="6437" priority="305" operator="greaterThan">
      <formula>$H$10</formula>
    </cfRule>
  </conditionalFormatting>
  <conditionalFormatting sqref="H25">
    <cfRule type="cellIs" dxfId="6436" priority="304" operator="greaterThan">
      <formula>$H$10</formula>
    </cfRule>
  </conditionalFormatting>
  <conditionalFormatting sqref="M25">
    <cfRule type="cellIs" dxfId="6435" priority="303" operator="greaterThan">
      <formula>$M$10</formula>
    </cfRule>
  </conditionalFormatting>
  <conditionalFormatting sqref="L25">
    <cfRule type="cellIs" dxfId="6434" priority="302" operator="greaterThan">
      <formula>$L$10</formula>
    </cfRule>
  </conditionalFormatting>
  <conditionalFormatting sqref="M25">
    <cfRule type="cellIs" dxfId="6433" priority="301" operator="greaterThan">
      <formula>$M$10</formula>
    </cfRule>
  </conditionalFormatting>
  <conditionalFormatting sqref="L25">
    <cfRule type="cellIs" dxfId="6432" priority="300" operator="greaterThan">
      <formula>$L$10</formula>
    </cfRule>
  </conditionalFormatting>
  <conditionalFormatting sqref="K25">
    <cfRule type="cellIs" dxfId="6431" priority="299" operator="greaterThan">
      <formula>$K$10</formula>
    </cfRule>
  </conditionalFormatting>
  <conditionalFormatting sqref="B25:D25">
    <cfRule type="cellIs" dxfId="6430" priority="298" operator="greaterThan">
      <formula>#REF!</formula>
    </cfRule>
  </conditionalFormatting>
  <conditionalFormatting sqref="E25:G25">
    <cfRule type="cellIs" dxfId="6429" priority="297" operator="greaterThan">
      <formula>$E$10</formula>
    </cfRule>
  </conditionalFormatting>
  <conditionalFormatting sqref="B25:D25">
    <cfRule type="cellIs" dxfId="6428" priority="296" operator="greaterThan">
      <formula>#REF!</formula>
    </cfRule>
  </conditionalFormatting>
  <conditionalFormatting sqref="E25:G25">
    <cfRule type="cellIs" dxfId="6427" priority="295" operator="greaterThan">
      <formula>$E$10</formula>
    </cfRule>
  </conditionalFormatting>
  <conditionalFormatting sqref="I25:J25">
    <cfRule type="cellIs" dxfId="6426" priority="294" operator="greaterThan">
      <formula>$I$10</formula>
    </cfRule>
  </conditionalFormatting>
  <conditionalFormatting sqref="O25">
    <cfRule type="cellIs" dxfId="6425" priority="293" operator="greaterThan">
      <formula>$O$10</formula>
    </cfRule>
  </conditionalFormatting>
  <conditionalFormatting sqref="O25">
    <cfRule type="cellIs" dxfId="6424" priority="292" operator="greaterThan">
      <formula>$O$10</formula>
    </cfRule>
  </conditionalFormatting>
  <conditionalFormatting sqref="H26">
    <cfRule type="cellIs" dxfId="6423" priority="291" operator="greaterThan">
      <formula>$H$10</formula>
    </cfRule>
  </conditionalFormatting>
  <conditionalFormatting sqref="H26">
    <cfRule type="cellIs" dxfId="6422" priority="290" operator="greaterThan">
      <formula>$H$10</formula>
    </cfRule>
  </conditionalFormatting>
  <conditionalFormatting sqref="M26">
    <cfRule type="cellIs" dxfId="6421" priority="289" operator="greaterThan">
      <formula>$M$10</formula>
    </cfRule>
  </conditionalFormatting>
  <conditionalFormatting sqref="L26">
    <cfRule type="cellIs" dxfId="6420" priority="288" operator="greaterThan">
      <formula>$L$10</formula>
    </cfRule>
  </conditionalFormatting>
  <conditionalFormatting sqref="M26">
    <cfRule type="cellIs" dxfId="6419" priority="287" operator="greaterThan">
      <formula>$M$10</formula>
    </cfRule>
  </conditionalFormatting>
  <conditionalFormatting sqref="L26">
    <cfRule type="cellIs" dxfId="6418" priority="286" operator="greaterThan">
      <formula>$L$10</formula>
    </cfRule>
  </conditionalFormatting>
  <conditionalFormatting sqref="K26">
    <cfRule type="cellIs" dxfId="6417" priority="285" operator="greaterThan">
      <formula>$K$10</formula>
    </cfRule>
  </conditionalFormatting>
  <conditionalFormatting sqref="B26:D26">
    <cfRule type="cellIs" dxfId="6416" priority="284" operator="greaterThan">
      <formula>#REF!</formula>
    </cfRule>
  </conditionalFormatting>
  <conditionalFormatting sqref="B26:D26">
    <cfRule type="cellIs" dxfId="6415" priority="283" operator="greaterThan">
      <formula>#REF!</formula>
    </cfRule>
  </conditionalFormatting>
  <conditionalFormatting sqref="I26:J26">
    <cfRule type="cellIs" dxfId="6414" priority="282" operator="greaterThan">
      <formula>$I$10</formula>
    </cfRule>
  </conditionalFormatting>
  <conditionalFormatting sqref="O26">
    <cfRule type="cellIs" dxfId="6413" priority="281" operator="greaterThan">
      <formula>$O$10</formula>
    </cfRule>
  </conditionalFormatting>
  <conditionalFormatting sqref="O26">
    <cfRule type="cellIs" dxfId="6412" priority="280" operator="greaterThan">
      <formula>$O$10</formula>
    </cfRule>
  </conditionalFormatting>
  <conditionalFormatting sqref="H27">
    <cfRule type="cellIs" dxfId="6411" priority="279" operator="greaterThan">
      <formula>$H$10</formula>
    </cfRule>
  </conditionalFormatting>
  <conditionalFormatting sqref="H27">
    <cfRule type="cellIs" dxfId="6410" priority="278" operator="greaterThan">
      <formula>$H$10</formula>
    </cfRule>
  </conditionalFormatting>
  <conditionalFormatting sqref="M27">
    <cfRule type="cellIs" dxfId="6409" priority="277" operator="greaterThan">
      <formula>$M$10</formula>
    </cfRule>
  </conditionalFormatting>
  <conditionalFormatting sqref="L27">
    <cfRule type="cellIs" dxfId="6408" priority="276" operator="greaterThan">
      <formula>$L$10</formula>
    </cfRule>
  </conditionalFormatting>
  <conditionalFormatting sqref="M27">
    <cfRule type="cellIs" dxfId="6407" priority="275" operator="greaterThan">
      <formula>$M$10</formula>
    </cfRule>
  </conditionalFormatting>
  <conditionalFormatting sqref="L27">
    <cfRule type="cellIs" dxfId="6406" priority="274" operator="greaterThan">
      <formula>$L$10</formula>
    </cfRule>
  </conditionalFormatting>
  <conditionalFormatting sqref="K27">
    <cfRule type="cellIs" dxfId="6405" priority="273" operator="greaterThan">
      <formula>$K$10</formula>
    </cfRule>
  </conditionalFormatting>
  <conditionalFormatting sqref="B27:D27">
    <cfRule type="cellIs" dxfId="6404" priority="272" operator="greaterThan">
      <formula>#REF!</formula>
    </cfRule>
  </conditionalFormatting>
  <conditionalFormatting sqref="E27:G27">
    <cfRule type="cellIs" dxfId="6403" priority="271" operator="greaterThan">
      <formula>$E$10</formula>
    </cfRule>
  </conditionalFormatting>
  <conditionalFormatting sqref="B27:D27">
    <cfRule type="cellIs" dxfId="6402" priority="270" operator="greaterThan">
      <formula>#REF!</formula>
    </cfRule>
  </conditionalFormatting>
  <conditionalFormatting sqref="E27:G27">
    <cfRule type="cellIs" dxfId="6401" priority="269" operator="greaterThan">
      <formula>$E$10</formula>
    </cfRule>
  </conditionalFormatting>
  <conditionalFormatting sqref="I27:J27">
    <cfRule type="cellIs" dxfId="6400" priority="268" operator="greaterThan">
      <formula>$I$10</formula>
    </cfRule>
  </conditionalFormatting>
  <conditionalFormatting sqref="O27">
    <cfRule type="cellIs" dxfId="6399" priority="267" operator="greaterThan">
      <formula>$O$10</formula>
    </cfRule>
  </conditionalFormatting>
  <conditionalFormatting sqref="O27">
    <cfRule type="cellIs" dxfId="6398" priority="266" operator="greaterThan">
      <formula>$O$10</formula>
    </cfRule>
  </conditionalFormatting>
  <conditionalFormatting sqref="N25">
    <cfRule type="cellIs" dxfId="6397" priority="265" operator="greaterThan">
      <formula>$M$10</formula>
    </cfRule>
  </conditionalFormatting>
  <conditionalFormatting sqref="N25">
    <cfRule type="cellIs" dxfId="6396" priority="264" operator="greaterThan">
      <formula>$M$10</formula>
    </cfRule>
  </conditionalFormatting>
  <conditionalFormatting sqref="N26">
    <cfRule type="cellIs" dxfId="6395" priority="263" operator="greaterThan">
      <formula>$M$10</formula>
    </cfRule>
  </conditionalFormatting>
  <conditionalFormatting sqref="N26">
    <cfRule type="cellIs" dxfId="6394" priority="262" operator="greaterThan">
      <formula>$M$10</formula>
    </cfRule>
  </conditionalFormatting>
  <conditionalFormatting sqref="N27">
    <cfRule type="cellIs" dxfId="6393" priority="261" operator="greaterThan">
      <formula>$M$10</formula>
    </cfRule>
  </conditionalFormatting>
  <conditionalFormatting sqref="N27">
    <cfRule type="cellIs" dxfId="6392" priority="260" operator="greaterThan">
      <formula>$M$10</formula>
    </cfRule>
  </conditionalFormatting>
  <conditionalFormatting sqref="E26">
    <cfRule type="cellIs" dxfId="6391" priority="259" operator="greaterThan">
      <formula>#REF!</formula>
    </cfRule>
  </conditionalFormatting>
  <conditionalFormatting sqref="E26">
    <cfRule type="cellIs" dxfId="6390" priority="258" operator="greaterThan">
      <formula>#REF!</formula>
    </cfRule>
  </conditionalFormatting>
  <conditionalFormatting sqref="F26">
    <cfRule type="cellIs" dxfId="6389" priority="257" operator="greaterThan">
      <formula>#REF!</formula>
    </cfRule>
  </conditionalFormatting>
  <conditionalFormatting sqref="F26">
    <cfRule type="cellIs" dxfId="6388" priority="256" operator="greaterThan">
      <formula>#REF!</formula>
    </cfRule>
  </conditionalFormatting>
  <conditionalFormatting sqref="G26">
    <cfRule type="cellIs" dxfId="6387" priority="255" operator="greaterThan">
      <formula>#REF!</formula>
    </cfRule>
  </conditionalFormatting>
  <conditionalFormatting sqref="G26">
    <cfRule type="cellIs" dxfId="6386" priority="254" operator="greaterThan">
      <formula>#REF!</formula>
    </cfRule>
  </conditionalFormatting>
  <conditionalFormatting sqref="P25">
    <cfRule type="cellIs" dxfId="6385" priority="253" operator="greaterThan">
      <formula>$I$10</formula>
    </cfRule>
  </conditionalFormatting>
  <conditionalFormatting sqref="P26">
    <cfRule type="cellIs" dxfId="6384" priority="252" operator="greaterThan">
      <formula>$I$10</formula>
    </cfRule>
  </conditionalFormatting>
  <conditionalFormatting sqref="P34">
    <cfRule type="cellIs" dxfId="6383" priority="126" operator="greaterThan">
      <formula>$I$10</formula>
    </cfRule>
  </conditionalFormatting>
  <conditionalFormatting sqref="H28">
    <cfRule type="cellIs" dxfId="6382" priority="250" operator="greaterThan">
      <formula>$H$10</formula>
    </cfRule>
  </conditionalFormatting>
  <conditionalFormatting sqref="H28">
    <cfRule type="cellIs" dxfId="6381" priority="249" operator="greaterThan">
      <formula>$H$10</formula>
    </cfRule>
  </conditionalFormatting>
  <conditionalFormatting sqref="M28">
    <cfRule type="cellIs" dxfId="6380" priority="248" operator="greaterThan">
      <formula>$M$10</formula>
    </cfRule>
  </conditionalFormatting>
  <conditionalFormatting sqref="L28">
    <cfRule type="cellIs" dxfId="6379" priority="247" operator="greaterThan">
      <formula>$L$10</formula>
    </cfRule>
  </conditionalFormatting>
  <conditionalFormatting sqref="M28">
    <cfRule type="cellIs" dxfId="6378" priority="246" operator="greaterThan">
      <formula>$M$10</formula>
    </cfRule>
  </conditionalFormatting>
  <conditionalFormatting sqref="L28">
    <cfRule type="cellIs" dxfId="6377" priority="245" operator="greaterThan">
      <formula>$L$10</formula>
    </cfRule>
  </conditionalFormatting>
  <conditionalFormatting sqref="K28">
    <cfRule type="cellIs" dxfId="6376" priority="244" operator="greaterThan">
      <formula>$K$10</formula>
    </cfRule>
  </conditionalFormatting>
  <conditionalFormatting sqref="B28:D28">
    <cfRule type="cellIs" dxfId="6375" priority="243" operator="greaterThan">
      <formula>#REF!</formula>
    </cfRule>
  </conditionalFormatting>
  <conditionalFormatting sqref="E28:G28">
    <cfRule type="cellIs" dxfId="6374" priority="242" operator="greaterThan">
      <formula>$E$10</formula>
    </cfRule>
  </conditionalFormatting>
  <conditionalFormatting sqref="B28:D28">
    <cfRule type="cellIs" dxfId="6373" priority="241" operator="greaterThan">
      <formula>#REF!</formula>
    </cfRule>
  </conditionalFormatting>
  <conditionalFormatting sqref="E28:G28">
    <cfRule type="cellIs" dxfId="6372" priority="240" operator="greaterThan">
      <formula>$E$10</formula>
    </cfRule>
  </conditionalFormatting>
  <conditionalFormatting sqref="I28:J28">
    <cfRule type="cellIs" dxfId="6371" priority="239" operator="greaterThan">
      <formula>$I$10</formula>
    </cfRule>
  </conditionalFormatting>
  <conditionalFormatting sqref="O28">
    <cfRule type="cellIs" dxfId="6370" priority="238" operator="greaterThan">
      <formula>$O$10</formula>
    </cfRule>
  </conditionalFormatting>
  <conditionalFormatting sqref="O28">
    <cfRule type="cellIs" dxfId="6369" priority="237" operator="greaterThan">
      <formula>$O$10</formula>
    </cfRule>
  </conditionalFormatting>
  <conditionalFormatting sqref="H29">
    <cfRule type="cellIs" dxfId="6368" priority="236" operator="greaterThan">
      <formula>$H$10</formula>
    </cfRule>
  </conditionalFormatting>
  <conditionalFormatting sqref="H29">
    <cfRule type="cellIs" dxfId="6367" priority="235" operator="greaterThan">
      <formula>$H$10</formula>
    </cfRule>
  </conditionalFormatting>
  <conditionalFormatting sqref="M29">
    <cfRule type="cellIs" dxfId="6366" priority="234" operator="greaterThan">
      <formula>$M$10</formula>
    </cfRule>
  </conditionalFormatting>
  <conditionalFormatting sqref="L29">
    <cfRule type="cellIs" dxfId="6365" priority="233" operator="greaterThan">
      <formula>$L$10</formula>
    </cfRule>
  </conditionalFormatting>
  <conditionalFormatting sqref="M29">
    <cfRule type="cellIs" dxfId="6364" priority="232" operator="greaterThan">
      <formula>$M$10</formula>
    </cfRule>
  </conditionalFormatting>
  <conditionalFormatting sqref="L29">
    <cfRule type="cellIs" dxfId="6363" priority="231" operator="greaterThan">
      <formula>$L$10</formula>
    </cfRule>
  </conditionalFormatting>
  <conditionalFormatting sqref="K29">
    <cfRule type="cellIs" dxfId="6362" priority="230" operator="greaterThan">
      <formula>$K$10</formula>
    </cfRule>
  </conditionalFormatting>
  <conditionalFormatting sqref="B29:D29">
    <cfRule type="cellIs" dxfId="6361" priority="229" operator="greaterThan">
      <formula>#REF!</formula>
    </cfRule>
  </conditionalFormatting>
  <conditionalFormatting sqref="E29:G29">
    <cfRule type="cellIs" dxfId="6360" priority="228" operator="greaterThan">
      <formula>$E$10</formula>
    </cfRule>
  </conditionalFormatting>
  <conditionalFormatting sqref="B29:D29">
    <cfRule type="cellIs" dxfId="6359" priority="227" operator="greaterThan">
      <formula>#REF!</formula>
    </cfRule>
  </conditionalFormatting>
  <conditionalFormatting sqref="E29:G29">
    <cfRule type="cellIs" dxfId="6358" priority="226" operator="greaterThan">
      <formula>$E$10</formula>
    </cfRule>
  </conditionalFormatting>
  <conditionalFormatting sqref="I29:J29">
    <cfRule type="cellIs" dxfId="6357" priority="225" operator="greaterThan">
      <formula>$I$10</formula>
    </cfRule>
  </conditionalFormatting>
  <conditionalFormatting sqref="O29">
    <cfRule type="cellIs" dxfId="6356" priority="224" operator="greaterThan">
      <formula>$O$10</formula>
    </cfRule>
  </conditionalFormatting>
  <conditionalFormatting sqref="O29">
    <cfRule type="cellIs" dxfId="6355" priority="223" operator="greaterThan">
      <formula>$O$10</formula>
    </cfRule>
  </conditionalFormatting>
  <conditionalFormatting sqref="H30">
    <cfRule type="cellIs" dxfId="6354" priority="222" operator="greaterThan">
      <formula>$H$10</formula>
    </cfRule>
  </conditionalFormatting>
  <conditionalFormatting sqref="H30">
    <cfRule type="cellIs" dxfId="6353" priority="221" operator="greaterThan">
      <formula>$H$10</formula>
    </cfRule>
  </conditionalFormatting>
  <conditionalFormatting sqref="M30">
    <cfRule type="cellIs" dxfId="6352" priority="220" operator="greaterThan">
      <formula>$M$10</formula>
    </cfRule>
  </conditionalFormatting>
  <conditionalFormatting sqref="L30">
    <cfRule type="cellIs" dxfId="6351" priority="219" operator="greaterThan">
      <formula>$L$10</formula>
    </cfRule>
  </conditionalFormatting>
  <conditionalFormatting sqref="M30">
    <cfRule type="cellIs" dxfId="6350" priority="218" operator="greaterThan">
      <formula>$M$10</formula>
    </cfRule>
  </conditionalFormatting>
  <conditionalFormatting sqref="L30">
    <cfRule type="cellIs" dxfId="6349" priority="217" operator="greaterThan">
      <formula>$L$10</formula>
    </cfRule>
  </conditionalFormatting>
  <conditionalFormatting sqref="K30">
    <cfRule type="cellIs" dxfId="6348" priority="216" operator="greaterThan">
      <formula>$K$10</formula>
    </cfRule>
  </conditionalFormatting>
  <conditionalFormatting sqref="B30:D30">
    <cfRule type="cellIs" dxfId="6347" priority="215" operator="greaterThan">
      <formula>#REF!</formula>
    </cfRule>
  </conditionalFormatting>
  <conditionalFormatting sqref="E30:G30">
    <cfRule type="cellIs" dxfId="6346" priority="214" operator="greaterThan">
      <formula>$E$10</formula>
    </cfRule>
  </conditionalFormatting>
  <conditionalFormatting sqref="B30:D30">
    <cfRule type="cellIs" dxfId="6345" priority="213" operator="greaterThan">
      <formula>#REF!</formula>
    </cfRule>
  </conditionalFormatting>
  <conditionalFormatting sqref="E30:G30">
    <cfRule type="cellIs" dxfId="6344" priority="212" operator="greaterThan">
      <formula>$E$10</formula>
    </cfRule>
  </conditionalFormatting>
  <conditionalFormatting sqref="I30">
    <cfRule type="cellIs" dxfId="6343" priority="211" operator="greaterThan">
      <formula>$I$10</formula>
    </cfRule>
  </conditionalFormatting>
  <conditionalFormatting sqref="O30">
    <cfRule type="cellIs" dxfId="6342" priority="210" operator="greaterThan">
      <formula>$O$10</formula>
    </cfRule>
  </conditionalFormatting>
  <conditionalFormatting sqref="O30">
    <cfRule type="cellIs" dxfId="6341" priority="209" operator="greaterThan">
      <formula>$O$10</formula>
    </cfRule>
  </conditionalFormatting>
  <conditionalFormatting sqref="H31">
    <cfRule type="cellIs" dxfId="6340" priority="208" operator="greaterThan">
      <formula>$H$10</formula>
    </cfRule>
  </conditionalFormatting>
  <conditionalFormatting sqref="H31">
    <cfRule type="cellIs" dxfId="6339" priority="207" operator="greaterThan">
      <formula>$H$10</formula>
    </cfRule>
  </conditionalFormatting>
  <conditionalFormatting sqref="M31">
    <cfRule type="cellIs" dxfId="6338" priority="206" operator="greaterThan">
      <formula>$M$10</formula>
    </cfRule>
  </conditionalFormatting>
  <conditionalFormatting sqref="L31">
    <cfRule type="cellIs" dxfId="6337" priority="205" operator="greaterThan">
      <formula>$L$10</formula>
    </cfRule>
  </conditionalFormatting>
  <conditionalFormatting sqref="M31">
    <cfRule type="cellIs" dxfId="6336" priority="204" operator="greaterThan">
      <formula>$M$10</formula>
    </cfRule>
  </conditionalFormatting>
  <conditionalFormatting sqref="L31">
    <cfRule type="cellIs" dxfId="6335" priority="203" operator="greaterThan">
      <formula>$L$10</formula>
    </cfRule>
  </conditionalFormatting>
  <conditionalFormatting sqref="K31">
    <cfRule type="cellIs" dxfId="6334" priority="202" operator="greaterThan">
      <formula>$K$10</formula>
    </cfRule>
  </conditionalFormatting>
  <conditionalFormatting sqref="B31:D31">
    <cfRule type="cellIs" dxfId="6333" priority="201" operator="greaterThan">
      <formula>#REF!</formula>
    </cfRule>
  </conditionalFormatting>
  <conditionalFormatting sqref="E31:G31">
    <cfRule type="cellIs" dxfId="6332" priority="200" operator="greaterThan">
      <formula>$E$10</formula>
    </cfRule>
  </conditionalFormatting>
  <conditionalFormatting sqref="B31:D31">
    <cfRule type="cellIs" dxfId="6331" priority="199" operator="greaterThan">
      <formula>#REF!</formula>
    </cfRule>
  </conditionalFormatting>
  <conditionalFormatting sqref="E31:G31">
    <cfRule type="cellIs" dxfId="6330" priority="198" operator="greaterThan">
      <formula>$E$10</formula>
    </cfRule>
  </conditionalFormatting>
  <conditionalFormatting sqref="I31">
    <cfRule type="cellIs" dxfId="6329" priority="197" operator="greaterThan">
      <formula>$I$10</formula>
    </cfRule>
  </conditionalFormatting>
  <conditionalFormatting sqref="O31">
    <cfRule type="cellIs" dxfId="6328" priority="196" operator="greaterThan">
      <formula>$O$10</formula>
    </cfRule>
  </conditionalFormatting>
  <conditionalFormatting sqref="O31">
    <cfRule type="cellIs" dxfId="6327" priority="195" operator="greaterThan">
      <formula>$O$10</formula>
    </cfRule>
  </conditionalFormatting>
  <conditionalFormatting sqref="N28">
    <cfRule type="cellIs" dxfId="6326" priority="194" operator="greaterThan">
      <formula>$M$10</formula>
    </cfRule>
  </conditionalFormatting>
  <conditionalFormatting sqref="N28">
    <cfRule type="cellIs" dxfId="6325" priority="193" operator="greaterThan">
      <formula>$M$10</formula>
    </cfRule>
  </conditionalFormatting>
  <conditionalFormatting sqref="N29">
    <cfRule type="cellIs" dxfId="6324" priority="192" operator="greaterThan">
      <formula>$M$10</formula>
    </cfRule>
  </conditionalFormatting>
  <conditionalFormatting sqref="N29">
    <cfRule type="cellIs" dxfId="6323" priority="191" operator="greaterThan">
      <formula>$M$10</formula>
    </cfRule>
  </conditionalFormatting>
  <conditionalFormatting sqref="N30">
    <cfRule type="cellIs" dxfId="6322" priority="190" operator="greaterThan">
      <formula>$M$10</formula>
    </cfRule>
  </conditionalFormatting>
  <conditionalFormatting sqref="N30">
    <cfRule type="cellIs" dxfId="6321" priority="189" operator="greaterThan">
      <formula>$M$10</formula>
    </cfRule>
  </conditionalFormatting>
  <conditionalFormatting sqref="N31">
    <cfRule type="cellIs" dxfId="6320" priority="188" operator="greaterThan">
      <formula>$M$10</formula>
    </cfRule>
  </conditionalFormatting>
  <conditionalFormatting sqref="N31">
    <cfRule type="cellIs" dxfId="6319" priority="187" operator="greaterThan">
      <formula>$M$10</formula>
    </cfRule>
  </conditionalFormatting>
  <conditionalFormatting sqref="J30">
    <cfRule type="cellIs" dxfId="6318" priority="186" operator="greaterThan">
      <formula>$I$10</formula>
    </cfRule>
  </conditionalFormatting>
  <conditionalFormatting sqref="J31">
    <cfRule type="cellIs" dxfId="6317" priority="185" operator="greaterThan">
      <formula>$I$10</formula>
    </cfRule>
  </conditionalFormatting>
  <conditionalFormatting sqref="P28">
    <cfRule type="cellIs" dxfId="6316" priority="184" operator="greaterThan">
      <formula>$I$10</formula>
    </cfRule>
  </conditionalFormatting>
  <conditionalFormatting sqref="P29">
    <cfRule type="cellIs" dxfId="6315" priority="183" operator="greaterThan">
      <formula>$I$10</formula>
    </cfRule>
  </conditionalFormatting>
  <conditionalFormatting sqref="P30">
    <cfRule type="cellIs" dxfId="6314" priority="182" operator="greaterThan">
      <formula>$I$10</formula>
    </cfRule>
  </conditionalFormatting>
  <conditionalFormatting sqref="P31">
    <cfRule type="cellIs" dxfId="6313" priority="181" operator="greaterThan">
      <formula>$I$10</formula>
    </cfRule>
  </conditionalFormatting>
  <conditionalFormatting sqref="H32">
    <cfRule type="cellIs" dxfId="6312" priority="180" operator="greaterThan">
      <formula>$H$10</formula>
    </cfRule>
  </conditionalFormatting>
  <conditionalFormatting sqref="H32">
    <cfRule type="cellIs" dxfId="6311" priority="179" operator="greaterThan">
      <formula>$H$10</formula>
    </cfRule>
  </conditionalFormatting>
  <conditionalFormatting sqref="M32">
    <cfRule type="cellIs" dxfId="6310" priority="178" operator="greaterThan">
      <formula>$M$10</formula>
    </cfRule>
  </conditionalFormatting>
  <conditionalFormatting sqref="L32">
    <cfRule type="cellIs" dxfId="6309" priority="177" operator="greaterThan">
      <formula>$L$10</formula>
    </cfRule>
  </conditionalFormatting>
  <conditionalFormatting sqref="M32">
    <cfRule type="cellIs" dxfId="6308" priority="176" operator="greaterThan">
      <formula>$M$10</formula>
    </cfRule>
  </conditionalFormatting>
  <conditionalFormatting sqref="L32">
    <cfRule type="cellIs" dxfId="6307" priority="175" operator="greaterThan">
      <formula>$L$10</formula>
    </cfRule>
  </conditionalFormatting>
  <conditionalFormatting sqref="K32">
    <cfRule type="cellIs" dxfId="6306" priority="174" operator="greaterThan">
      <formula>$K$10</formula>
    </cfRule>
  </conditionalFormatting>
  <conditionalFormatting sqref="B32:D32">
    <cfRule type="cellIs" dxfId="6305" priority="173" operator="greaterThan">
      <formula>#REF!</formula>
    </cfRule>
  </conditionalFormatting>
  <conditionalFormatting sqref="E32:G32">
    <cfRule type="cellIs" dxfId="6304" priority="172" operator="greaterThan">
      <formula>$E$10</formula>
    </cfRule>
  </conditionalFormatting>
  <conditionalFormatting sqref="B32:D32">
    <cfRule type="cellIs" dxfId="6303" priority="171" operator="greaterThan">
      <formula>#REF!</formula>
    </cfRule>
  </conditionalFormatting>
  <conditionalFormatting sqref="E32:G32">
    <cfRule type="cellIs" dxfId="6302" priority="170" operator="greaterThan">
      <formula>$E$10</formula>
    </cfRule>
  </conditionalFormatting>
  <conditionalFormatting sqref="I32:J32">
    <cfRule type="cellIs" dxfId="6301" priority="169" operator="greaterThan">
      <formula>$I$10</formula>
    </cfRule>
  </conditionalFormatting>
  <conditionalFormatting sqref="O32">
    <cfRule type="cellIs" dxfId="6300" priority="168" operator="greaterThan">
      <formula>$O$10</formula>
    </cfRule>
  </conditionalFormatting>
  <conditionalFormatting sqref="O32">
    <cfRule type="cellIs" dxfId="6299" priority="167" operator="greaterThan">
      <formula>$O$10</formula>
    </cfRule>
  </conditionalFormatting>
  <conditionalFormatting sqref="H33">
    <cfRule type="cellIs" dxfId="6298" priority="166" operator="greaterThan">
      <formula>$H$10</formula>
    </cfRule>
  </conditionalFormatting>
  <conditionalFormatting sqref="H33">
    <cfRule type="cellIs" dxfId="6297" priority="165" operator="greaterThan">
      <formula>$H$10</formula>
    </cfRule>
  </conditionalFormatting>
  <conditionalFormatting sqref="M33">
    <cfRule type="cellIs" dxfId="6296" priority="164" operator="greaterThan">
      <formula>$M$10</formula>
    </cfRule>
  </conditionalFormatting>
  <conditionalFormatting sqref="L33">
    <cfRule type="cellIs" dxfId="6295" priority="163" operator="greaterThan">
      <formula>$L$10</formula>
    </cfRule>
  </conditionalFormatting>
  <conditionalFormatting sqref="M33">
    <cfRule type="cellIs" dxfId="6294" priority="162" operator="greaterThan">
      <formula>$M$10</formula>
    </cfRule>
  </conditionalFormatting>
  <conditionalFormatting sqref="L33">
    <cfRule type="cellIs" dxfId="6293" priority="161" operator="greaterThan">
      <formula>$L$10</formula>
    </cfRule>
  </conditionalFormatting>
  <conditionalFormatting sqref="K33">
    <cfRule type="cellIs" dxfId="6292" priority="160" operator="greaterThan">
      <formula>$K$10</formula>
    </cfRule>
  </conditionalFormatting>
  <conditionalFormatting sqref="B33:D33">
    <cfRule type="cellIs" dxfId="6291" priority="159" operator="greaterThan">
      <formula>#REF!</formula>
    </cfRule>
  </conditionalFormatting>
  <conditionalFormatting sqref="B33:D33">
    <cfRule type="cellIs" dxfId="6290" priority="158" operator="greaterThan">
      <formula>#REF!</formula>
    </cfRule>
  </conditionalFormatting>
  <conditionalFormatting sqref="I33:J33">
    <cfRule type="cellIs" dxfId="6289" priority="157" operator="greaterThan">
      <formula>$I$10</formula>
    </cfRule>
  </conditionalFormatting>
  <conditionalFormatting sqref="O33">
    <cfRule type="cellIs" dxfId="6288" priority="156" operator="greaterThan">
      <formula>$O$10</formula>
    </cfRule>
  </conditionalFormatting>
  <conditionalFormatting sqref="O33">
    <cfRule type="cellIs" dxfId="6287" priority="155" operator="greaterThan">
      <formula>$O$10</formula>
    </cfRule>
  </conditionalFormatting>
  <conditionalFormatting sqref="H34">
    <cfRule type="cellIs" dxfId="6286" priority="154" operator="greaterThan">
      <formula>$H$10</formula>
    </cfRule>
  </conditionalFormatting>
  <conditionalFormatting sqref="H34">
    <cfRule type="cellIs" dxfId="6285" priority="153" operator="greaterThan">
      <formula>$H$10</formula>
    </cfRule>
  </conditionalFormatting>
  <conditionalFormatting sqref="M34">
    <cfRule type="cellIs" dxfId="6284" priority="152" operator="greaterThan">
      <formula>$M$10</formula>
    </cfRule>
  </conditionalFormatting>
  <conditionalFormatting sqref="L34">
    <cfRule type="cellIs" dxfId="6283" priority="151" operator="greaterThan">
      <formula>$L$10</formula>
    </cfRule>
  </conditionalFormatting>
  <conditionalFormatting sqref="M34">
    <cfRule type="cellIs" dxfId="6282" priority="150" operator="greaterThan">
      <formula>$M$10</formula>
    </cfRule>
  </conditionalFormatting>
  <conditionalFormatting sqref="L34">
    <cfRule type="cellIs" dxfId="6281" priority="149" operator="greaterThan">
      <formula>$L$10</formula>
    </cfRule>
  </conditionalFormatting>
  <conditionalFormatting sqref="K34">
    <cfRule type="cellIs" dxfId="6280" priority="148" operator="greaterThan">
      <formula>$K$10</formula>
    </cfRule>
  </conditionalFormatting>
  <conditionalFormatting sqref="B34:D34">
    <cfRule type="cellIs" dxfId="6279" priority="147" operator="greaterThan">
      <formula>#REF!</formula>
    </cfRule>
  </conditionalFormatting>
  <conditionalFormatting sqref="E34:G34">
    <cfRule type="cellIs" dxfId="6278" priority="146" operator="greaterThan">
      <formula>$E$10</formula>
    </cfRule>
  </conditionalFormatting>
  <conditionalFormatting sqref="B34:D34">
    <cfRule type="cellIs" dxfId="6277" priority="145" operator="greaterThan">
      <formula>#REF!</formula>
    </cfRule>
  </conditionalFormatting>
  <conditionalFormatting sqref="E34:G34">
    <cfRule type="cellIs" dxfId="6276" priority="144" operator="greaterThan">
      <formula>$E$10</formula>
    </cfRule>
  </conditionalFormatting>
  <conditionalFormatting sqref="I34:J34">
    <cfRule type="cellIs" dxfId="6275" priority="143" operator="greaterThan">
      <formula>$I$10</formula>
    </cfRule>
  </conditionalFormatting>
  <conditionalFormatting sqref="O34">
    <cfRule type="cellIs" dxfId="6274" priority="142" operator="greaterThan">
      <formula>$O$10</formula>
    </cfRule>
  </conditionalFormatting>
  <conditionalFormatting sqref="O34">
    <cfRule type="cellIs" dxfId="6273" priority="141" operator="greaterThan">
      <formula>$O$10</formula>
    </cfRule>
  </conditionalFormatting>
  <conditionalFormatting sqref="N32">
    <cfRule type="cellIs" dxfId="6272" priority="140" operator="greaterThan">
      <formula>$M$10</formula>
    </cfRule>
  </conditionalFormatting>
  <conditionalFormatting sqref="N32">
    <cfRule type="cellIs" dxfId="6271" priority="139" operator="greaterThan">
      <formula>$M$10</formula>
    </cfRule>
  </conditionalFormatting>
  <conditionalFormatting sqref="N33">
    <cfRule type="cellIs" dxfId="6270" priority="138" operator="greaterThan">
      <formula>$M$10</formula>
    </cfRule>
  </conditionalFormatting>
  <conditionalFormatting sqref="N33">
    <cfRule type="cellIs" dxfId="6269" priority="137" operator="greaterThan">
      <formula>$M$10</formula>
    </cfRule>
  </conditionalFormatting>
  <conditionalFormatting sqref="N34">
    <cfRule type="cellIs" dxfId="6268" priority="136" operator="greaterThan">
      <formula>$M$10</formula>
    </cfRule>
  </conditionalFormatting>
  <conditionalFormatting sqref="N34">
    <cfRule type="cellIs" dxfId="6267" priority="135" operator="greaterThan">
      <formula>$M$10</formula>
    </cfRule>
  </conditionalFormatting>
  <conditionalFormatting sqref="E33">
    <cfRule type="cellIs" dxfId="6266" priority="134" operator="greaterThan">
      <formula>#REF!</formula>
    </cfRule>
  </conditionalFormatting>
  <conditionalFormatting sqref="E33">
    <cfRule type="cellIs" dxfId="6265" priority="133" operator="greaterThan">
      <formula>#REF!</formula>
    </cfRule>
  </conditionalFormatting>
  <conditionalFormatting sqref="F33">
    <cfRule type="cellIs" dxfId="6264" priority="132" operator="greaterThan">
      <formula>#REF!</formula>
    </cfRule>
  </conditionalFormatting>
  <conditionalFormatting sqref="F33">
    <cfRule type="cellIs" dxfId="6263" priority="131" operator="greaterThan">
      <formula>#REF!</formula>
    </cfRule>
  </conditionalFormatting>
  <conditionalFormatting sqref="G33">
    <cfRule type="cellIs" dxfId="6262" priority="130" operator="greaterThan">
      <formula>#REF!</formula>
    </cfRule>
  </conditionalFormatting>
  <conditionalFormatting sqref="G33">
    <cfRule type="cellIs" dxfId="6261" priority="129" operator="greaterThan">
      <formula>#REF!</formula>
    </cfRule>
  </conditionalFormatting>
  <conditionalFormatting sqref="P32">
    <cfRule type="cellIs" dxfId="6260" priority="128" operator="greaterThan">
      <formula>$I$10</formula>
    </cfRule>
  </conditionalFormatting>
  <conditionalFormatting sqref="P33">
    <cfRule type="cellIs" dxfId="6259" priority="127" operator="greaterThan">
      <formula>$I$10</formula>
    </cfRule>
  </conditionalFormatting>
  <conditionalFormatting sqref="P41">
    <cfRule type="cellIs" dxfId="6258" priority="1" operator="greaterThan">
      <formula>$I$10</formula>
    </cfRule>
  </conditionalFormatting>
  <conditionalFormatting sqref="H35">
    <cfRule type="cellIs" dxfId="6257" priority="125" operator="greaterThan">
      <formula>$H$10</formula>
    </cfRule>
  </conditionalFormatting>
  <conditionalFormatting sqref="H35">
    <cfRule type="cellIs" dxfId="6256" priority="124" operator="greaterThan">
      <formula>$H$10</formula>
    </cfRule>
  </conditionalFormatting>
  <conditionalFormatting sqref="M35">
    <cfRule type="cellIs" dxfId="6255" priority="123" operator="greaterThan">
      <formula>$M$10</formula>
    </cfRule>
  </conditionalFormatting>
  <conditionalFormatting sqref="L35">
    <cfRule type="cellIs" dxfId="6254" priority="122" operator="greaterThan">
      <formula>$L$10</formula>
    </cfRule>
  </conditionalFormatting>
  <conditionalFormatting sqref="M35">
    <cfRule type="cellIs" dxfId="6253" priority="121" operator="greaterThan">
      <formula>$M$10</formula>
    </cfRule>
  </conditionalFormatting>
  <conditionalFormatting sqref="L35">
    <cfRule type="cellIs" dxfId="6252" priority="120" operator="greaterThan">
      <formula>$L$10</formula>
    </cfRule>
  </conditionalFormatting>
  <conditionalFormatting sqref="K35">
    <cfRule type="cellIs" dxfId="6251" priority="119" operator="greaterThan">
      <formula>$K$10</formula>
    </cfRule>
  </conditionalFormatting>
  <conditionalFormatting sqref="B35:D35">
    <cfRule type="cellIs" dxfId="6250" priority="118" operator="greaterThan">
      <formula>#REF!</formula>
    </cfRule>
  </conditionalFormatting>
  <conditionalFormatting sqref="E35:G35">
    <cfRule type="cellIs" dxfId="6249" priority="117" operator="greaterThan">
      <formula>$E$10</formula>
    </cfRule>
  </conditionalFormatting>
  <conditionalFormatting sqref="B35:D35">
    <cfRule type="cellIs" dxfId="6248" priority="116" operator="greaterThan">
      <formula>#REF!</formula>
    </cfRule>
  </conditionalFormatting>
  <conditionalFormatting sqref="E35:G35">
    <cfRule type="cellIs" dxfId="6247" priority="115" operator="greaterThan">
      <formula>$E$10</formula>
    </cfRule>
  </conditionalFormatting>
  <conditionalFormatting sqref="I35:J35">
    <cfRule type="cellIs" dxfId="6246" priority="114" operator="greaterThan">
      <formula>$I$10</formula>
    </cfRule>
  </conditionalFormatting>
  <conditionalFormatting sqref="O35">
    <cfRule type="cellIs" dxfId="6245" priority="113" operator="greaterThan">
      <formula>$O$10</formula>
    </cfRule>
  </conditionalFormatting>
  <conditionalFormatting sqref="O35">
    <cfRule type="cellIs" dxfId="6244" priority="112" operator="greaterThan">
      <formula>$O$10</formula>
    </cfRule>
  </conditionalFormatting>
  <conditionalFormatting sqref="H36">
    <cfRule type="cellIs" dxfId="6243" priority="111" operator="greaterThan">
      <formula>$H$10</formula>
    </cfRule>
  </conditionalFormatting>
  <conditionalFormatting sqref="H36">
    <cfRule type="cellIs" dxfId="6242" priority="110" operator="greaterThan">
      <formula>$H$10</formula>
    </cfRule>
  </conditionalFormatting>
  <conditionalFormatting sqref="M36">
    <cfRule type="cellIs" dxfId="6241" priority="109" operator="greaterThan">
      <formula>$M$10</formula>
    </cfRule>
  </conditionalFormatting>
  <conditionalFormatting sqref="L36">
    <cfRule type="cellIs" dxfId="6240" priority="108" operator="greaterThan">
      <formula>$L$10</formula>
    </cfRule>
  </conditionalFormatting>
  <conditionalFormatting sqref="M36">
    <cfRule type="cellIs" dxfId="6239" priority="107" operator="greaterThan">
      <formula>$M$10</formula>
    </cfRule>
  </conditionalFormatting>
  <conditionalFormatting sqref="L36">
    <cfRule type="cellIs" dxfId="6238" priority="106" operator="greaterThan">
      <formula>$L$10</formula>
    </cfRule>
  </conditionalFormatting>
  <conditionalFormatting sqref="K36">
    <cfRule type="cellIs" dxfId="6237" priority="105" operator="greaterThan">
      <formula>$K$10</formula>
    </cfRule>
  </conditionalFormatting>
  <conditionalFormatting sqref="B36:D36">
    <cfRule type="cellIs" dxfId="6236" priority="104" operator="greaterThan">
      <formula>#REF!</formula>
    </cfRule>
  </conditionalFormatting>
  <conditionalFormatting sqref="E36:G36">
    <cfRule type="cellIs" dxfId="6235" priority="103" operator="greaterThan">
      <formula>$E$10</formula>
    </cfRule>
  </conditionalFormatting>
  <conditionalFormatting sqref="B36:D36">
    <cfRule type="cellIs" dxfId="6234" priority="102" operator="greaterThan">
      <formula>#REF!</formula>
    </cfRule>
  </conditionalFormatting>
  <conditionalFormatting sqref="E36:G36">
    <cfRule type="cellIs" dxfId="6233" priority="101" operator="greaterThan">
      <formula>$E$10</formula>
    </cfRule>
  </conditionalFormatting>
  <conditionalFormatting sqref="I36:J36">
    <cfRule type="cellIs" dxfId="6232" priority="100" operator="greaterThan">
      <formula>$I$10</formula>
    </cfRule>
  </conditionalFormatting>
  <conditionalFormatting sqref="O36">
    <cfRule type="cellIs" dxfId="6231" priority="99" operator="greaterThan">
      <formula>$O$10</formula>
    </cfRule>
  </conditionalFormatting>
  <conditionalFormatting sqref="O36">
    <cfRule type="cellIs" dxfId="6230" priority="98" operator="greaterThan">
      <formula>$O$10</formula>
    </cfRule>
  </conditionalFormatting>
  <conditionalFormatting sqref="H37">
    <cfRule type="cellIs" dxfId="6229" priority="97" operator="greaterThan">
      <formula>$H$10</formula>
    </cfRule>
  </conditionalFormatting>
  <conditionalFormatting sqref="H37">
    <cfRule type="cellIs" dxfId="6228" priority="96" operator="greaterThan">
      <formula>$H$10</formula>
    </cfRule>
  </conditionalFormatting>
  <conditionalFormatting sqref="M37">
    <cfRule type="cellIs" dxfId="6227" priority="95" operator="greaterThan">
      <formula>$M$10</formula>
    </cfRule>
  </conditionalFormatting>
  <conditionalFormatting sqref="L37">
    <cfRule type="cellIs" dxfId="6226" priority="94" operator="greaterThan">
      <formula>$L$10</formula>
    </cfRule>
  </conditionalFormatting>
  <conditionalFormatting sqref="M37">
    <cfRule type="cellIs" dxfId="6225" priority="93" operator="greaterThan">
      <formula>$M$10</formula>
    </cfRule>
  </conditionalFormatting>
  <conditionalFormatting sqref="L37">
    <cfRule type="cellIs" dxfId="6224" priority="92" operator="greaterThan">
      <formula>$L$10</formula>
    </cfRule>
  </conditionalFormatting>
  <conditionalFormatting sqref="K37">
    <cfRule type="cellIs" dxfId="6223" priority="91" operator="greaterThan">
      <formula>$K$10</formula>
    </cfRule>
  </conditionalFormatting>
  <conditionalFormatting sqref="B37:D37">
    <cfRule type="cellIs" dxfId="6222" priority="90" operator="greaterThan">
      <formula>#REF!</formula>
    </cfRule>
  </conditionalFormatting>
  <conditionalFormatting sqref="E37:G37">
    <cfRule type="cellIs" dxfId="6221" priority="89" operator="greaterThan">
      <formula>$E$10</formula>
    </cfRule>
  </conditionalFormatting>
  <conditionalFormatting sqref="B37:D37">
    <cfRule type="cellIs" dxfId="6220" priority="88" operator="greaterThan">
      <formula>#REF!</formula>
    </cfRule>
  </conditionalFormatting>
  <conditionalFormatting sqref="E37:G37">
    <cfRule type="cellIs" dxfId="6219" priority="87" operator="greaterThan">
      <formula>$E$10</formula>
    </cfRule>
  </conditionalFormatting>
  <conditionalFormatting sqref="I37">
    <cfRule type="cellIs" dxfId="6218" priority="86" operator="greaterThan">
      <formula>$I$10</formula>
    </cfRule>
  </conditionalFormatting>
  <conditionalFormatting sqref="O37">
    <cfRule type="cellIs" dxfId="6217" priority="85" operator="greaterThan">
      <formula>$O$10</formula>
    </cfRule>
  </conditionalFormatting>
  <conditionalFormatting sqref="O37">
    <cfRule type="cellIs" dxfId="6216" priority="84" operator="greaterThan">
      <formula>$O$10</formula>
    </cfRule>
  </conditionalFormatting>
  <conditionalFormatting sqref="H38">
    <cfRule type="cellIs" dxfId="6215" priority="83" operator="greaterThan">
      <formula>$H$10</formula>
    </cfRule>
  </conditionalFormatting>
  <conditionalFormatting sqref="H38">
    <cfRule type="cellIs" dxfId="6214" priority="82" operator="greaterThan">
      <formula>$H$10</formula>
    </cfRule>
  </conditionalFormatting>
  <conditionalFormatting sqref="M38">
    <cfRule type="cellIs" dxfId="6213" priority="81" operator="greaterThan">
      <formula>$M$10</formula>
    </cfRule>
  </conditionalFormatting>
  <conditionalFormatting sqref="L38">
    <cfRule type="cellIs" dxfId="6212" priority="80" operator="greaterThan">
      <formula>$L$10</formula>
    </cfRule>
  </conditionalFormatting>
  <conditionalFormatting sqref="M38">
    <cfRule type="cellIs" dxfId="6211" priority="79" operator="greaterThan">
      <formula>$M$10</formula>
    </cfRule>
  </conditionalFormatting>
  <conditionalFormatting sqref="L38">
    <cfRule type="cellIs" dxfId="6210" priority="78" operator="greaterThan">
      <formula>$L$10</formula>
    </cfRule>
  </conditionalFormatting>
  <conditionalFormatting sqref="K38">
    <cfRule type="cellIs" dxfId="6209" priority="77" operator="greaterThan">
      <formula>$K$10</formula>
    </cfRule>
  </conditionalFormatting>
  <conditionalFormatting sqref="B38:D38">
    <cfRule type="cellIs" dxfId="6208" priority="76" operator="greaterThan">
      <formula>#REF!</formula>
    </cfRule>
  </conditionalFormatting>
  <conditionalFormatting sqref="E38:G38">
    <cfRule type="cellIs" dxfId="6207" priority="75" operator="greaterThan">
      <formula>$E$10</formula>
    </cfRule>
  </conditionalFormatting>
  <conditionalFormatting sqref="B38:D38">
    <cfRule type="cellIs" dxfId="6206" priority="74" operator="greaterThan">
      <formula>#REF!</formula>
    </cfRule>
  </conditionalFormatting>
  <conditionalFormatting sqref="E38:G38">
    <cfRule type="cellIs" dxfId="6205" priority="73" operator="greaterThan">
      <formula>$E$10</formula>
    </cfRule>
  </conditionalFormatting>
  <conditionalFormatting sqref="I38">
    <cfRule type="cellIs" dxfId="6204" priority="72" operator="greaterThan">
      <formula>$I$10</formula>
    </cfRule>
  </conditionalFormatting>
  <conditionalFormatting sqref="O38">
    <cfRule type="cellIs" dxfId="6203" priority="71" operator="greaterThan">
      <formula>$O$10</formula>
    </cfRule>
  </conditionalFormatting>
  <conditionalFormatting sqref="O38">
    <cfRule type="cellIs" dxfId="6202" priority="70" operator="greaterThan">
      <formula>$O$10</formula>
    </cfRule>
  </conditionalFormatting>
  <conditionalFormatting sqref="N35">
    <cfRule type="cellIs" dxfId="6201" priority="69" operator="greaterThan">
      <formula>$M$10</formula>
    </cfRule>
  </conditionalFormatting>
  <conditionalFormatting sqref="N35">
    <cfRule type="cellIs" dxfId="6200" priority="68" operator="greaterThan">
      <formula>$M$10</formula>
    </cfRule>
  </conditionalFormatting>
  <conditionalFormatting sqref="N36">
    <cfRule type="cellIs" dxfId="6199" priority="67" operator="greaterThan">
      <formula>$M$10</formula>
    </cfRule>
  </conditionalFormatting>
  <conditionalFormatting sqref="N36">
    <cfRule type="cellIs" dxfId="6198" priority="66" operator="greaterThan">
      <formula>$M$10</formula>
    </cfRule>
  </conditionalFormatting>
  <conditionalFormatting sqref="N37">
    <cfRule type="cellIs" dxfId="6197" priority="65" operator="greaterThan">
      <formula>$M$10</formula>
    </cfRule>
  </conditionalFormatting>
  <conditionalFormatting sqref="N37">
    <cfRule type="cellIs" dxfId="6196" priority="64" operator="greaterThan">
      <formula>$M$10</formula>
    </cfRule>
  </conditionalFormatting>
  <conditionalFormatting sqref="N38">
    <cfRule type="cellIs" dxfId="6195" priority="63" operator="greaterThan">
      <formula>$M$10</formula>
    </cfRule>
  </conditionalFormatting>
  <conditionalFormatting sqref="N38">
    <cfRule type="cellIs" dxfId="6194" priority="62" operator="greaterThan">
      <formula>$M$10</formula>
    </cfRule>
  </conditionalFormatting>
  <conditionalFormatting sqref="J37">
    <cfRule type="cellIs" dxfId="6193" priority="61" operator="greaterThan">
      <formula>$I$10</formula>
    </cfRule>
  </conditionalFormatting>
  <conditionalFormatting sqref="J38">
    <cfRule type="cellIs" dxfId="6192" priority="60" operator="greaterThan">
      <formula>$I$10</formula>
    </cfRule>
  </conditionalFormatting>
  <conditionalFormatting sqref="P35">
    <cfRule type="cellIs" dxfId="6191" priority="59" operator="greaterThan">
      <formula>$I$10</formula>
    </cfRule>
  </conditionalFormatting>
  <conditionalFormatting sqref="P36">
    <cfRule type="cellIs" dxfId="6190" priority="58" operator="greaterThan">
      <formula>$I$10</formula>
    </cfRule>
  </conditionalFormatting>
  <conditionalFormatting sqref="P37">
    <cfRule type="cellIs" dxfId="6189" priority="57" operator="greaterThan">
      <formula>$I$10</formula>
    </cfRule>
  </conditionalFormatting>
  <conditionalFormatting sqref="P38">
    <cfRule type="cellIs" dxfId="6188" priority="56" operator="greaterThan">
      <formula>$I$10</formula>
    </cfRule>
  </conditionalFormatting>
  <conditionalFormatting sqref="H39">
    <cfRule type="cellIs" dxfId="6187" priority="55" operator="greaterThan">
      <formula>$H$10</formula>
    </cfRule>
  </conditionalFormatting>
  <conditionalFormatting sqref="H39">
    <cfRule type="cellIs" dxfId="6186" priority="54" operator="greaterThan">
      <formula>$H$10</formula>
    </cfRule>
  </conditionalFormatting>
  <conditionalFormatting sqref="M39">
    <cfRule type="cellIs" dxfId="6185" priority="53" operator="greaterThan">
      <formula>$M$10</formula>
    </cfRule>
  </conditionalFormatting>
  <conditionalFormatting sqref="L39">
    <cfRule type="cellIs" dxfId="6184" priority="52" operator="greaterThan">
      <formula>$L$10</formula>
    </cfRule>
  </conditionalFormatting>
  <conditionalFormatting sqref="M39">
    <cfRule type="cellIs" dxfId="6183" priority="51" operator="greaterThan">
      <formula>$M$10</formula>
    </cfRule>
  </conditionalFormatting>
  <conditionalFormatting sqref="L39">
    <cfRule type="cellIs" dxfId="6182" priority="50" operator="greaterThan">
      <formula>$L$10</formula>
    </cfRule>
  </conditionalFormatting>
  <conditionalFormatting sqref="K39">
    <cfRule type="cellIs" dxfId="6181" priority="49" operator="greaterThan">
      <formula>$K$10</formula>
    </cfRule>
  </conditionalFormatting>
  <conditionalFormatting sqref="B39:D39">
    <cfRule type="cellIs" dxfId="6180" priority="48" operator="greaterThan">
      <formula>#REF!</formula>
    </cfRule>
  </conditionalFormatting>
  <conditionalFormatting sqref="E39:G39">
    <cfRule type="cellIs" dxfId="6179" priority="47" operator="greaterThan">
      <formula>$E$10</formula>
    </cfRule>
  </conditionalFormatting>
  <conditionalFormatting sqref="B39:D39">
    <cfRule type="cellIs" dxfId="6178" priority="46" operator="greaterThan">
      <formula>#REF!</formula>
    </cfRule>
  </conditionalFormatting>
  <conditionalFormatting sqref="E39:G39">
    <cfRule type="cellIs" dxfId="6177" priority="45" operator="greaterThan">
      <formula>$E$10</formula>
    </cfRule>
  </conditionalFormatting>
  <conditionalFormatting sqref="I39:J39">
    <cfRule type="cellIs" dxfId="6176" priority="44" operator="greaterThan">
      <formula>$I$10</formula>
    </cfRule>
  </conditionalFormatting>
  <conditionalFormatting sqref="O39">
    <cfRule type="cellIs" dxfId="6175" priority="43" operator="greaterThan">
      <formula>$O$10</formula>
    </cfRule>
  </conditionalFormatting>
  <conditionalFormatting sqref="O39">
    <cfRule type="cellIs" dxfId="6174" priority="42" operator="greaterThan">
      <formula>$O$10</formula>
    </cfRule>
  </conditionalFormatting>
  <conditionalFormatting sqref="H40">
    <cfRule type="cellIs" dxfId="6173" priority="41" operator="greaterThan">
      <formula>$H$10</formula>
    </cfRule>
  </conditionalFormatting>
  <conditionalFormatting sqref="H40">
    <cfRule type="cellIs" dxfId="6172" priority="40" operator="greaterThan">
      <formula>$H$10</formula>
    </cfRule>
  </conditionalFormatting>
  <conditionalFormatting sqref="M40">
    <cfRule type="cellIs" dxfId="6171" priority="39" operator="greaterThan">
      <formula>$M$10</formula>
    </cfRule>
  </conditionalFormatting>
  <conditionalFormatting sqref="L40">
    <cfRule type="cellIs" dxfId="6170" priority="38" operator="greaterThan">
      <formula>$L$10</formula>
    </cfRule>
  </conditionalFormatting>
  <conditionalFormatting sqref="M40">
    <cfRule type="cellIs" dxfId="6169" priority="37" operator="greaterThan">
      <formula>$M$10</formula>
    </cfRule>
  </conditionalFormatting>
  <conditionalFormatting sqref="L40">
    <cfRule type="cellIs" dxfId="6168" priority="36" operator="greaterThan">
      <formula>$L$10</formula>
    </cfRule>
  </conditionalFormatting>
  <conditionalFormatting sqref="K40">
    <cfRule type="cellIs" dxfId="6167" priority="35" operator="greaterThan">
      <formula>$K$10</formula>
    </cfRule>
  </conditionalFormatting>
  <conditionalFormatting sqref="B40:D40">
    <cfRule type="cellIs" dxfId="6166" priority="34" operator="greaterThan">
      <formula>#REF!</formula>
    </cfRule>
  </conditionalFormatting>
  <conditionalFormatting sqref="B40:D40">
    <cfRule type="cellIs" dxfId="6165" priority="33" operator="greaterThan">
      <formula>#REF!</formula>
    </cfRule>
  </conditionalFormatting>
  <conditionalFormatting sqref="I40:J40">
    <cfRule type="cellIs" dxfId="6164" priority="32" operator="greaterThan">
      <formula>$I$10</formula>
    </cfRule>
  </conditionalFormatting>
  <conditionalFormatting sqref="O40">
    <cfRule type="cellIs" dxfId="6163" priority="31" operator="greaterThan">
      <formula>$O$10</formula>
    </cfRule>
  </conditionalFormatting>
  <conditionalFormatting sqref="O40">
    <cfRule type="cellIs" dxfId="6162" priority="30" operator="greaterThan">
      <formula>$O$10</formula>
    </cfRule>
  </conditionalFormatting>
  <conditionalFormatting sqref="H41">
    <cfRule type="cellIs" dxfId="6161" priority="29" operator="greaterThan">
      <formula>$H$10</formula>
    </cfRule>
  </conditionalFormatting>
  <conditionalFormatting sqref="H41">
    <cfRule type="cellIs" dxfId="6160" priority="28" operator="greaterThan">
      <formula>$H$10</formula>
    </cfRule>
  </conditionalFormatting>
  <conditionalFormatting sqref="M41">
    <cfRule type="cellIs" dxfId="6159" priority="27" operator="greaterThan">
      <formula>$M$10</formula>
    </cfRule>
  </conditionalFormatting>
  <conditionalFormatting sqref="L41">
    <cfRule type="cellIs" dxfId="6158" priority="26" operator="greaterThan">
      <formula>$L$10</formula>
    </cfRule>
  </conditionalFormatting>
  <conditionalFormatting sqref="M41">
    <cfRule type="cellIs" dxfId="6157" priority="25" operator="greaterThan">
      <formula>$M$10</formula>
    </cfRule>
  </conditionalFormatting>
  <conditionalFormatting sqref="L41">
    <cfRule type="cellIs" dxfId="6156" priority="24" operator="greaterThan">
      <formula>$L$10</formula>
    </cfRule>
  </conditionalFormatting>
  <conditionalFormatting sqref="K41">
    <cfRule type="cellIs" dxfId="6155" priority="23" operator="greaterThan">
      <formula>$K$10</formula>
    </cfRule>
  </conditionalFormatting>
  <conditionalFormatting sqref="B41:D41">
    <cfRule type="cellIs" dxfId="6154" priority="22" operator="greaterThan">
      <formula>#REF!</formula>
    </cfRule>
  </conditionalFormatting>
  <conditionalFormatting sqref="E41:G41">
    <cfRule type="cellIs" dxfId="6153" priority="21" operator="greaterThan">
      <formula>$E$10</formula>
    </cfRule>
  </conditionalFormatting>
  <conditionalFormatting sqref="B41:D41">
    <cfRule type="cellIs" dxfId="6152" priority="20" operator="greaterThan">
      <formula>#REF!</formula>
    </cfRule>
  </conditionalFormatting>
  <conditionalFormatting sqref="E41:G41">
    <cfRule type="cellIs" dxfId="6151" priority="19" operator="greaterThan">
      <formula>$E$10</formula>
    </cfRule>
  </conditionalFormatting>
  <conditionalFormatting sqref="I41:J41">
    <cfRule type="cellIs" dxfId="6150" priority="18" operator="greaterThan">
      <formula>$I$10</formula>
    </cfRule>
  </conditionalFormatting>
  <conditionalFormatting sqref="O41">
    <cfRule type="cellIs" dxfId="6149" priority="17" operator="greaterThan">
      <formula>$O$10</formula>
    </cfRule>
  </conditionalFormatting>
  <conditionalFormatting sqref="O41">
    <cfRule type="cellIs" dxfId="6148" priority="16" operator="greaterThan">
      <formula>$O$10</formula>
    </cfRule>
  </conditionalFormatting>
  <conditionalFormatting sqref="N39">
    <cfRule type="cellIs" dxfId="6147" priority="15" operator="greaterThan">
      <formula>$M$10</formula>
    </cfRule>
  </conditionalFormatting>
  <conditionalFormatting sqref="N39">
    <cfRule type="cellIs" dxfId="6146" priority="14" operator="greaterThan">
      <formula>$M$10</formula>
    </cfRule>
  </conditionalFormatting>
  <conditionalFormatting sqref="N40">
    <cfRule type="cellIs" dxfId="6145" priority="13" operator="greaterThan">
      <formula>$M$10</formula>
    </cfRule>
  </conditionalFormatting>
  <conditionalFormatting sqref="N40">
    <cfRule type="cellIs" dxfId="6144" priority="12" operator="greaterThan">
      <formula>$M$10</formula>
    </cfRule>
  </conditionalFormatting>
  <conditionalFormatting sqref="N41">
    <cfRule type="cellIs" dxfId="6143" priority="11" operator="greaterThan">
      <formula>$M$10</formula>
    </cfRule>
  </conditionalFormatting>
  <conditionalFormatting sqref="N41">
    <cfRule type="cellIs" dxfId="6142" priority="10" operator="greaterThan">
      <formula>$M$10</formula>
    </cfRule>
  </conditionalFormatting>
  <conditionalFormatting sqref="E40">
    <cfRule type="cellIs" dxfId="6141" priority="9" operator="greaterThan">
      <formula>#REF!</formula>
    </cfRule>
  </conditionalFormatting>
  <conditionalFormatting sqref="E40">
    <cfRule type="cellIs" dxfId="6140" priority="8" operator="greaterThan">
      <formula>#REF!</formula>
    </cfRule>
  </conditionalFormatting>
  <conditionalFormatting sqref="F40">
    <cfRule type="cellIs" dxfId="6139" priority="7" operator="greaterThan">
      <formula>#REF!</formula>
    </cfRule>
  </conditionalFormatting>
  <conditionalFormatting sqref="F40">
    <cfRule type="cellIs" dxfId="6138" priority="6" operator="greaterThan">
      <formula>#REF!</formula>
    </cfRule>
  </conditionalFormatting>
  <conditionalFormatting sqref="G40">
    <cfRule type="cellIs" dxfId="6137" priority="5" operator="greaterThan">
      <formula>#REF!</formula>
    </cfRule>
  </conditionalFormatting>
  <conditionalFormatting sqref="G40">
    <cfRule type="cellIs" dxfId="6136" priority="4" operator="greaterThan">
      <formula>#REF!</formula>
    </cfRule>
  </conditionalFormatting>
  <conditionalFormatting sqref="P39">
    <cfRule type="cellIs" dxfId="6135" priority="3" operator="greaterThan">
      <formula>$I$10</formula>
    </cfRule>
  </conditionalFormatting>
  <conditionalFormatting sqref="P40">
    <cfRule type="cellIs" dxfId="6134" priority="2" operator="greaterThan">
      <formula>$I$10</formula>
    </cfRule>
  </conditionalFormatting>
  <printOptions horizontalCentered="1"/>
  <pageMargins left="0.3" right="0.3" top="0.3" bottom="0.3" header="0.1" footer="0.1"/>
  <pageSetup paperSize="9" scale="39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2B02-D4BA-4F33-AC25-617F4D196CAB}">
  <sheetPr>
    <pageSetUpPr fitToPage="1"/>
  </sheetPr>
  <dimension ref="A1:V89"/>
  <sheetViews>
    <sheetView showGridLines="0" view="pageBreakPreview" zoomScale="70" zoomScaleNormal="75" zoomScaleSheetLayoutView="70" workbookViewId="0">
      <selection activeCell="F38" sqref="F38"/>
    </sheetView>
  </sheetViews>
  <sheetFormatPr defaultColWidth="9.140625" defaultRowHeight="12.75"/>
  <cols>
    <col min="1" max="1" width="10.57031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44774</v>
      </c>
      <c r="D3" s="848"/>
      <c r="E3" s="848"/>
      <c r="F3" s="848"/>
      <c r="G3" s="848"/>
      <c r="H3" s="848"/>
      <c r="I3" s="848"/>
      <c r="J3" s="646" t="s">
        <v>30</v>
      </c>
      <c r="K3" s="646"/>
      <c r="L3" s="646"/>
      <c r="M3" s="851">
        <v>44804</v>
      </c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648"/>
      <c r="L4" s="648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0" t="s">
        <v>51</v>
      </c>
      <c r="K5" s="651"/>
      <c r="L5" s="651"/>
      <c r="M5" s="652"/>
      <c r="N5" s="650" t="s">
        <v>52</v>
      </c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104</v>
      </c>
      <c r="K8" s="591"/>
      <c r="L8" s="589" t="s">
        <v>27</v>
      </c>
      <c r="M8" s="590"/>
      <c r="N8" s="590"/>
      <c r="O8" s="591"/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186</v>
      </c>
      <c r="I9" s="393" t="s">
        <v>23</v>
      </c>
      <c r="J9" s="393" t="s">
        <v>103</v>
      </c>
      <c r="K9" s="393" t="s">
        <v>80</v>
      </c>
      <c r="L9" s="393" t="s">
        <v>80</v>
      </c>
      <c r="M9" s="393" t="s">
        <v>81</v>
      </c>
      <c r="N9" s="393" t="s">
        <v>122</v>
      </c>
      <c r="O9" s="393" t="s">
        <v>103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/>
      <c r="I10" s="384">
        <v>4.0570000000000004</v>
      </c>
      <c r="J10" s="384">
        <v>3.9580000000000002</v>
      </c>
      <c r="K10" s="384">
        <v>2.7</v>
      </c>
      <c r="L10" s="384">
        <v>2.6989999999999998</v>
      </c>
      <c r="M10" s="384">
        <v>5.1680000000000001</v>
      </c>
      <c r="N10" s="384">
        <v>3.7650000000000001</v>
      </c>
      <c r="O10" s="384">
        <v>3.59</v>
      </c>
      <c r="P10" s="384">
        <v>1.895</v>
      </c>
      <c r="Q10" s="384">
        <v>2.5</v>
      </c>
      <c r="R10" s="384">
        <f>+IF(D10=0,0,(SUMPRODUCT(D10:Q10,D48:Q48)/R48))</f>
        <v>3.6533055217084596</v>
      </c>
      <c r="S10" s="829"/>
      <c r="T10" s="830"/>
      <c r="U10" s="830"/>
      <c r="V10" s="831"/>
    </row>
    <row r="11" spans="1:22" ht="17.100000000000001" customHeight="1">
      <c r="A11" s="191">
        <f>+C3</f>
        <v>44774</v>
      </c>
      <c r="B11" s="421">
        <v>3.899304345586641</v>
      </c>
      <c r="C11" s="421">
        <v>3.3392115366224986</v>
      </c>
      <c r="D11" s="421">
        <v>3.8482574901975628</v>
      </c>
      <c r="E11" s="421">
        <v>6.1786862593158576</v>
      </c>
      <c r="F11" s="421">
        <v>2.5237410558296651</v>
      </c>
      <c r="G11" s="421">
        <v>3.8149304872083749</v>
      </c>
      <c r="H11" s="421"/>
      <c r="I11" s="421">
        <v>3.733087369266185</v>
      </c>
      <c r="J11" s="421">
        <v>0</v>
      </c>
      <c r="K11" s="421">
        <v>1.3</v>
      </c>
      <c r="L11" s="421">
        <v>0</v>
      </c>
      <c r="M11" s="421">
        <v>0</v>
      </c>
      <c r="N11" s="421">
        <v>2.6025421183800623</v>
      </c>
      <c r="O11" s="421">
        <v>6.0947872049689433</v>
      </c>
      <c r="P11" s="421">
        <v>0.15066992782678429</v>
      </c>
      <c r="Q11" s="421">
        <v>1.7976726057906458</v>
      </c>
      <c r="R11" s="421">
        <f>+IF(D11=0,0,(SUMPRODUCT(D11:Q11,D49:Q49)/R49))</f>
        <v>3.3765928445690432</v>
      </c>
      <c r="S11" s="692"/>
      <c r="T11" s="693"/>
      <c r="U11" s="693"/>
      <c r="V11" s="694"/>
    </row>
    <row r="12" spans="1:22" ht="17.100000000000001" customHeight="1">
      <c r="A12" s="191">
        <f>+A11+1</f>
        <v>44775</v>
      </c>
      <c r="B12" s="421">
        <v>3.7628400952576815</v>
      </c>
      <c r="C12" s="421">
        <v>3.4906680879318124</v>
      </c>
      <c r="D12" s="421">
        <v>3.6823671668135578</v>
      </c>
      <c r="E12" s="421">
        <v>6.3488608632548988</v>
      </c>
      <c r="F12" s="421">
        <v>2.4066797061223011</v>
      </c>
      <c r="G12" s="421">
        <v>4.4450326632909061</v>
      </c>
      <c r="H12" s="421"/>
      <c r="I12" s="421">
        <v>3.5575681809176065</v>
      </c>
      <c r="J12" s="421">
        <v>0</v>
      </c>
      <c r="K12" s="421">
        <v>1.3</v>
      </c>
      <c r="L12" s="421">
        <v>0</v>
      </c>
      <c r="M12" s="421">
        <v>0</v>
      </c>
      <c r="N12" s="421">
        <v>2.6829612349272347</v>
      </c>
      <c r="O12" s="421">
        <v>6.2127324173027985</v>
      </c>
      <c r="P12" s="421">
        <v>1.3649849473156046</v>
      </c>
      <c r="Q12" s="421">
        <v>1.4633247126436781</v>
      </c>
      <c r="R12" s="421">
        <f t="shared" ref="R12:R41" si="0">+IF(D12=0,0,(SUMPRODUCT(D12:Q12,D50:Q50)/R50))</f>
        <v>3.2994321227734251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44776</v>
      </c>
      <c r="B13" s="421">
        <v>3.5825345945952529</v>
      </c>
      <c r="C13" s="421">
        <v>3.7565956390059858</v>
      </c>
      <c r="D13" s="421">
        <v>3.6378098862181649</v>
      </c>
      <c r="E13" s="421">
        <v>6.5406903342405345</v>
      </c>
      <c r="F13" s="421">
        <v>2.6909538186124649</v>
      </c>
      <c r="G13" s="421">
        <v>4.2155561268210091</v>
      </c>
      <c r="H13" s="421"/>
      <c r="I13" s="421">
        <v>3.4738946610950676</v>
      </c>
      <c r="J13" s="421">
        <v>0</v>
      </c>
      <c r="K13" s="421">
        <v>1.3</v>
      </c>
      <c r="L13" s="421">
        <v>0</v>
      </c>
      <c r="M13" s="421">
        <v>0</v>
      </c>
      <c r="N13" s="421">
        <v>2.7851737794336815</v>
      </c>
      <c r="O13" s="421">
        <v>6.0803232389380524</v>
      </c>
      <c r="P13" s="421">
        <v>1.448336094927575</v>
      </c>
      <c r="Q13" s="421">
        <v>1.4407083333333333</v>
      </c>
      <c r="R13" s="421">
        <f t="shared" si="0"/>
        <v>3.3085172748954879</v>
      </c>
      <c r="S13" s="692"/>
      <c r="T13" s="693"/>
      <c r="U13" s="693"/>
      <c r="V13" s="694"/>
    </row>
    <row r="14" spans="1:22" ht="17.100000000000001" customHeight="1">
      <c r="A14" s="191">
        <f t="shared" si="1"/>
        <v>44777</v>
      </c>
      <c r="B14" s="421">
        <v>3.8072021777845233</v>
      </c>
      <c r="C14" s="421">
        <v>3.5945282926664381</v>
      </c>
      <c r="D14" s="421">
        <v>3.7361557552722209</v>
      </c>
      <c r="E14" s="421">
        <v>6.1544906191182651</v>
      </c>
      <c r="F14" s="421">
        <v>2.5211571247793403</v>
      </c>
      <c r="G14" s="421">
        <v>4.6235889050850139</v>
      </c>
      <c r="H14" s="421"/>
      <c r="I14" s="421">
        <v>3.8886971250673534</v>
      </c>
      <c r="J14" s="421">
        <v>0</v>
      </c>
      <c r="K14" s="421">
        <v>1.65625</v>
      </c>
      <c r="L14" s="421">
        <v>0</v>
      </c>
      <c r="M14" s="421">
        <v>0</v>
      </c>
      <c r="N14" s="421">
        <v>2.8741607755816858</v>
      </c>
      <c r="O14" s="421">
        <v>6.1106872641509433</v>
      </c>
      <c r="P14" s="421">
        <v>1.5439006453549453</v>
      </c>
      <c r="Q14" s="421">
        <v>1.6917125506072876</v>
      </c>
      <c r="R14" s="421">
        <f t="shared" si="0"/>
        <v>3.5507199612575246</v>
      </c>
      <c r="S14" s="692"/>
      <c r="T14" s="693"/>
      <c r="U14" s="693"/>
      <c r="V14" s="694"/>
    </row>
    <row r="15" spans="1:22" ht="17.100000000000001" customHeight="1">
      <c r="A15" s="191">
        <f t="shared" si="1"/>
        <v>44778</v>
      </c>
      <c r="B15" s="421">
        <v>3.6675825794177555</v>
      </c>
      <c r="C15" s="421">
        <v>3.6755880540869685</v>
      </c>
      <c r="D15" s="421">
        <v>3.6699772015339862</v>
      </c>
      <c r="E15" s="421">
        <v>5.1198758456628886</v>
      </c>
      <c r="F15" s="421">
        <v>2.6871896569031004</v>
      </c>
      <c r="G15" s="421">
        <v>4.3897517467476312</v>
      </c>
      <c r="H15" s="421"/>
      <c r="I15" s="421">
        <v>3.8372592376573289</v>
      </c>
      <c r="J15" s="421">
        <v>0</v>
      </c>
      <c r="K15" s="421">
        <v>1.5</v>
      </c>
      <c r="L15" s="421">
        <v>0</v>
      </c>
      <c r="M15" s="421">
        <v>0</v>
      </c>
      <c r="N15" s="421">
        <v>2.7792655200332157</v>
      </c>
      <c r="O15" s="421">
        <v>5.9962387354988405</v>
      </c>
      <c r="P15" s="421">
        <v>1.4882710559500898</v>
      </c>
      <c r="Q15" s="421">
        <v>1.6884426059979316</v>
      </c>
      <c r="R15" s="421">
        <f t="shared" si="0"/>
        <v>3.4289389000894661</v>
      </c>
      <c r="S15" s="692"/>
      <c r="T15" s="693"/>
      <c r="U15" s="693"/>
      <c r="V15" s="694"/>
    </row>
    <row r="16" spans="1:22" ht="17.100000000000001" customHeight="1">
      <c r="A16" s="191">
        <f t="shared" si="1"/>
        <v>44779</v>
      </c>
      <c r="B16" s="421">
        <v>3.9363055159872635</v>
      </c>
      <c r="C16" s="421">
        <v>3.7433803450463823</v>
      </c>
      <c r="D16" s="421">
        <v>3.8597233095223493</v>
      </c>
      <c r="E16" s="421">
        <v>6.4851957897334671</v>
      </c>
      <c r="F16" s="421">
        <v>2.7383261681259161</v>
      </c>
      <c r="G16" s="421">
        <v>4.6057281653769966</v>
      </c>
      <c r="H16" s="421"/>
      <c r="I16" s="421">
        <v>3.8685204561023054</v>
      </c>
      <c r="J16" s="421">
        <v>0</v>
      </c>
      <c r="K16" s="421">
        <v>1.5</v>
      </c>
      <c r="L16" s="421">
        <v>0</v>
      </c>
      <c r="M16" s="421">
        <v>0</v>
      </c>
      <c r="N16" s="421">
        <v>3.0439119700082164</v>
      </c>
      <c r="O16" s="421">
        <v>6.4054158122065736</v>
      </c>
      <c r="P16" s="421">
        <v>1.4325530039229515</v>
      </c>
      <c r="Q16" s="421">
        <v>1.7266478632478632</v>
      </c>
      <c r="R16" s="421">
        <f t="shared" si="0"/>
        <v>3.6597076854344364</v>
      </c>
      <c r="S16" s="692"/>
      <c r="T16" s="693"/>
      <c r="U16" s="693"/>
      <c r="V16" s="694"/>
    </row>
    <row r="17" spans="1:22" ht="17.100000000000001" customHeight="1">
      <c r="A17" s="191">
        <f t="shared" si="1"/>
        <v>44780</v>
      </c>
      <c r="B17" s="421">
        <v>5.0722159873240731</v>
      </c>
      <c r="C17" s="421">
        <v>3.8518132216988268</v>
      </c>
      <c r="D17" s="421">
        <v>4.6827660425858149</v>
      </c>
      <c r="E17" s="421">
        <v>4.1739921060369314</v>
      </c>
      <c r="F17" s="421">
        <v>2.645751267796284</v>
      </c>
      <c r="G17" s="421">
        <v>4.2749823636786237</v>
      </c>
      <c r="H17" s="421"/>
      <c r="I17" s="421">
        <v>3.9957002871393703</v>
      </c>
      <c r="J17" s="421">
        <v>0</v>
      </c>
      <c r="K17" s="421">
        <v>1.4730886850152907</v>
      </c>
      <c r="L17" s="421">
        <v>0</v>
      </c>
      <c r="M17" s="421">
        <v>0</v>
      </c>
      <c r="N17" s="421">
        <v>3.012107110900474</v>
      </c>
      <c r="O17" s="421">
        <v>6.3296341122448974</v>
      </c>
      <c r="P17" s="421">
        <v>1.3942498032498496</v>
      </c>
      <c r="Q17" s="421">
        <v>1.7746823925863522</v>
      </c>
      <c r="R17" s="421">
        <f t="shared" si="0"/>
        <v>3.6057864450444801</v>
      </c>
      <c r="S17" s="692"/>
      <c r="T17" s="693"/>
      <c r="U17" s="693"/>
      <c r="V17" s="694"/>
    </row>
    <row r="18" spans="1:22" ht="17.100000000000001" customHeight="1">
      <c r="A18" s="191">
        <f t="shared" si="1"/>
        <v>44781</v>
      </c>
      <c r="B18" s="421">
        <v>4.4441094339763767</v>
      </c>
      <c r="C18" s="421">
        <v>5.7775793587665438</v>
      </c>
      <c r="D18" s="421">
        <v>4.8244325788195175</v>
      </c>
      <c r="E18" s="421">
        <v>4.9588380534973142</v>
      </c>
      <c r="F18" s="421">
        <v>2.3689106075286546</v>
      </c>
      <c r="G18" s="421">
        <v>4.4709231488049532</v>
      </c>
      <c r="H18" s="421"/>
      <c r="I18" s="421">
        <v>4.0743985585362239</v>
      </c>
      <c r="J18" s="421">
        <v>0</v>
      </c>
      <c r="K18" s="421">
        <v>1.5</v>
      </c>
      <c r="L18" s="421">
        <v>0</v>
      </c>
      <c r="M18" s="421">
        <v>0</v>
      </c>
      <c r="N18" s="421">
        <v>3.3423976640062292</v>
      </c>
      <c r="O18" s="421">
        <v>6.2480516333938292</v>
      </c>
      <c r="P18" s="421">
        <v>1.3703582829301075</v>
      </c>
      <c r="Q18" s="421">
        <v>1.8145453834115806</v>
      </c>
      <c r="R18" s="421">
        <f t="shared" si="0"/>
        <v>3.8193553773327933</v>
      </c>
      <c r="S18" s="692"/>
      <c r="T18" s="693"/>
      <c r="U18" s="693"/>
      <c r="V18" s="694"/>
    </row>
    <row r="19" spans="1:22" ht="17.100000000000001" customHeight="1">
      <c r="A19" s="191">
        <f t="shared" si="1"/>
        <v>44782</v>
      </c>
      <c r="B19" s="421">
        <v>4.31141680972069</v>
      </c>
      <c r="C19" s="421">
        <v>3.9798623671887627</v>
      </c>
      <c r="D19" s="421">
        <v>4.2175455656039569</v>
      </c>
      <c r="E19" s="421">
        <v>6.6897605254774453</v>
      </c>
      <c r="F19" s="421">
        <v>2.1996696754281837</v>
      </c>
      <c r="G19" s="421">
        <v>4.2648901138587609</v>
      </c>
      <c r="H19" s="421"/>
      <c r="I19" s="421">
        <v>4.2567291898550517</v>
      </c>
      <c r="J19" s="421">
        <v>0</v>
      </c>
      <c r="K19" s="421">
        <v>1.462962962962963</v>
      </c>
      <c r="L19" s="421">
        <v>0</v>
      </c>
      <c r="M19" s="421">
        <v>0</v>
      </c>
      <c r="N19" s="421">
        <v>3.2480125854261011</v>
      </c>
      <c r="O19" s="421">
        <v>5.6020905168539326</v>
      </c>
      <c r="P19" s="421">
        <v>1.1999021778304073</v>
      </c>
      <c r="Q19" s="421">
        <v>1.7742332214765102</v>
      </c>
      <c r="R19" s="421">
        <f t="shared" si="0"/>
        <v>3.7192431614140475</v>
      </c>
      <c r="S19" s="692"/>
      <c r="T19" s="693"/>
      <c r="U19" s="693"/>
      <c r="V19" s="694"/>
    </row>
    <row r="20" spans="1:22" ht="17.100000000000001" customHeight="1">
      <c r="A20" s="191">
        <f t="shared" si="1"/>
        <v>44783</v>
      </c>
      <c r="B20" s="421">
        <v>4.3183808889155912</v>
      </c>
      <c r="C20" s="421">
        <v>3.1692652915188271</v>
      </c>
      <c r="D20" s="421">
        <v>3.9249381888152124</v>
      </c>
      <c r="E20" s="421">
        <v>6.5790291786504609</v>
      </c>
      <c r="F20" s="421">
        <v>2.2415202691241016</v>
      </c>
      <c r="G20" s="421">
        <v>4.5712313590486469</v>
      </c>
      <c r="H20" s="421"/>
      <c r="I20" s="421">
        <v>4.0551493458485037</v>
      </c>
      <c r="J20" s="421">
        <v>0</v>
      </c>
      <c r="K20" s="421">
        <v>1.3865671641791046</v>
      </c>
      <c r="L20" s="421">
        <v>0</v>
      </c>
      <c r="M20" s="421">
        <v>0</v>
      </c>
      <c r="N20" s="421">
        <v>2.8140996872427988</v>
      </c>
      <c r="O20" s="421">
        <v>5.873120046728971</v>
      </c>
      <c r="P20" s="421">
        <v>1.2140461513283507</v>
      </c>
      <c r="Q20" s="421">
        <v>1.7800297029702969</v>
      </c>
      <c r="R20" s="421">
        <f t="shared" si="0"/>
        <v>3.4176424327431754</v>
      </c>
      <c r="S20" s="692"/>
      <c r="T20" s="693"/>
      <c r="U20" s="693"/>
      <c r="V20" s="694"/>
    </row>
    <row r="21" spans="1:22" ht="17.100000000000001" customHeight="1">
      <c r="A21" s="191">
        <f t="shared" si="1"/>
        <v>44784</v>
      </c>
      <c r="B21" s="421">
        <v>4.0755352700607865</v>
      </c>
      <c r="C21" s="421">
        <v>2.8168107018746102</v>
      </c>
      <c r="D21" s="421">
        <v>3.6810696444200137</v>
      </c>
      <c r="E21" s="421">
        <v>4.9821121133602624</v>
      </c>
      <c r="F21" s="421">
        <v>2.4910879609040806</v>
      </c>
      <c r="G21" s="421">
        <v>4.406469085789035</v>
      </c>
      <c r="H21" s="421"/>
      <c r="I21" s="421">
        <v>3.9165798254847481</v>
      </c>
      <c r="J21" s="421">
        <v>0</v>
      </c>
      <c r="K21" s="421">
        <v>1.5</v>
      </c>
      <c r="L21" s="421">
        <v>0</v>
      </c>
      <c r="M21" s="421">
        <v>0</v>
      </c>
      <c r="N21" s="421">
        <v>3.0963824655312249</v>
      </c>
      <c r="O21" s="421">
        <v>5.9158728733459354</v>
      </c>
      <c r="P21" s="421">
        <v>1.2592577993961758</v>
      </c>
      <c r="Q21" s="421">
        <v>1.6531016260162601</v>
      </c>
      <c r="R21" s="421">
        <f t="shared" si="0"/>
        <v>3.4842345612429813</v>
      </c>
      <c r="S21" s="692"/>
      <c r="T21" s="693"/>
      <c r="U21" s="693"/>
      <c r="V21" s="694"/>
    </row>
    <row r="22" spans="1:22" ht="17.100000000000001" customHeight="1">
      <c r="A22" s="191">
        <f t="shared" si="1"/>
        <v>44785</v>
      </c>
      <c r="B22" s="421">
        <v>4.3842546077783613</v>
      </c>
      <c r="C22" s="421">
        <v>3.1908695088519501</v>
      </c>
      <c r="D22" s="421">
        <v>4.0683362125607871</v>
      </c>
      <c r="E22" s="421">
        <v>6.9434411332798005</v>
      </c>
      <c r="F22" s="421">
        <v>2.4874252328912969</v>
      </c>
      <c r="G22" s="421">
        <v>4.7634239102190001</v>
      </c>
      <c r="H22" s="421"/>
      <c r="I22" s="421">
        <v>3.9529558471750588</v>
      </c>
      <c r="J22" s="421">
        <v>0</v>
      </c>
      <c r="K22" s="421">
        <v>1.35</v>
      </c>
      <c r="L22" s="421">
        <v>0</v>
      </c>
      <c r="M22" s="421">
        <v>0</v>
      </c>
      <c r="N22" s="421">
        <v>3.3080319971469336</v>
      </c>
      <c r="O22" s="421">
        <v>5.6057302351738247</v>
      </c>
      <c r="P22" s="421">
        <v>1.0696884272997034</v>
      </c>
      <c r="Q22" s="421">
        <v>1.8142668977469671</v>
      </c>
      <c r="R22" s="421">
        <f t="shared" si="0"/>
        <v>3.7166376487817701</v>
      </c>
      <c r="S22" s="692"/>
      <c r="T22" s="693"/>
      <c r="U22" s="693"/>
      <c r="V22" s="694"/>
    </row>
    <row r="23" spans="1:22" ht="17.100000000000001" customHeight="1">
      <c r="A23" s="191">
        <f t="shared" si="1"/>
        <v>44786</v>
      </c>
      <c r="B23" s="421">
        <v>4.3836913442917851</v>
      </c>
      <c r="C23" s="421">
        <v>3.0449533811790501</v>
      </c>
      <c r="D23" s="421">
        <v>3.9066910016011467</v>
      </c>
      <c r="E23" s="421">
        <v>5.7344619062771036</v>
      </c>
      <c r="F23" s="421">
        <v>2.5659388606050291</v>
      </c>
      <c r="G23" s="421">
        <v>4.6449751094035197</v>
      </c>
      <c r="H23" s="421"/>
      <c r="I23" s="421">
        <v>3.9766074865310017</v>
      </c>
      <c r="J23" s="421">
        <v>0</v>
      </c>
      <c r="K23" s="421">
        <v>1.3933333333333333</v>
      </c>
      <c r="L23" s="421">
        <v>0</v>
      </c>
      <c r="M23" s="421">
        <v>0</v>
      </c>
      <c r="N23" s="421">
        <v>2.9109097461629276</v>
      </c>
      <c r="O23" s="421">
        <v>5.9994270324574961</v>
      </c>
      <c r="P23" s="421">
        <v>1.3225157031149852</v>
      </c>
      <c r="Q23" s="421">
        <v>1.8257366818873668</v>
      </c>
      <c r="R23" s="421">
        <f t="shared" si="0"/>
        <v>3.5111799905347634</v>
      </c>
      <c r="S23" s="692"/>
      <c r="T23" s="693"/>
      <c r="U23" s="693"/>
      <c r="V23" s="694"/>
    </row>
    <row r="24" spans="1:22" ht="17.100000000000001" customHeight="1">
      <c r="A24" s="191">
        <f t="shared" si="1"/>
        <v>44787</v>
      </c>
      <c r="B24" s="421">
        <v>3.8980205459109563</v>
      </c>
      <c r="C24" s="421">
        <v>2.9904538233359395</v>
      </c>
      <c r="D24" s="421">
        <v>3.5735880284650499</v>
      </c>
      <c r="E24" s="421">
        <v>5.260143346030989</v>
      </c>
      <c r="F24" s="421">
        <v>2.4971879130769326</v>
      </c>
      <c r="G24" s="421">
        <v>4.3322614950899165</v>
      </c>
      <c r="H24" s="421"/>
      <c r="I24" s="421">
        <v>3.758326294656726</v>
      </c>
      <c r="J24" s="421">
        <v>0</v>
      </c>
      <c r="K24" s="421">
        <v>1.5</v>
      </c>
      <c r="L24" s="421">
        <v>0</v>
      </c>
      <c r="M24" s="421">
        <v>0</v>
      </c>
      <c r="N24" s="421">
        <v>2.8140836749571188</v>
      </c>
      <c r="O24" s="421">
        <v>5.8433549383983578</v>
      </c>
      <c r="P24" s="421">
        <v>1.3726311871976182</v>
      </c>
      <c r="Q24" s="421">
        <v>1.7473345971563981</v>
      </c>
      <c r="R24" s="421">
        <f t="shared" si="0"/>
        <v>3.372035241763649</v>
      </c>
      <c r="S24" s="692"/>
      <c r="T24" s="693"/>
      <c r="U24" s="693"/>
      <c r="V24" s="694"/>
    </row>
    <row r="25" spans="1:22" ht="17.100000000000001" customHeight="1">
      <c r="A25" s="191">
        <f t="shared" si="1"/>
        <v>44788</v>
      </c>
      <c r="B25" s="421">
        <v>4.1053798367914878</v>
      </c>
      <c r="C25" s="421">
        <v>2.9695976997962741</v>
      </c>
      <c r="D25" s="421">
        <v>3.7042074770758031</v>
      </c>
      <c r="E25" s="421">
        <v>5.8954175221660545</v>
      </c>
      <c r="F25" s="421">
        <v>1.5838515943921747</v>
      </c>
      <c r="G25" s="421">
        <v>3.516614123462805</v>
      </c>
      <c r="H25" s="421"/>
      <c r="I25" s="421">
        <v>0</v>
      </c>
      <c r="J25" s="421">
        <v>0</v>
      </c>
      <c r="K25" s="421">
        <v>1.5</v>
      </c>
      <c r="L25" s="421">
        <v>0</v>
      </c>
      <c r="M25" s="421">
        <v>0</v>
      </c>
      <c r="N25" s="421">
        <v>2.7613889768654287</v>
      </c>
      <c r="O25" s="421">
        <v>5.7157586588921276</v>
      </c>
      <c r="P25" s="421">
        <v>1.3970016701051184</v>
      </c>
      <c r="Q25" s="421">
        <v>1.8533962585034014</v>
      </c>
      <c r="R25" s="421">
        <f t="shared" si="0"/>
        <v>3.1707926684152046</v>
      </c>
      <c r="S25" s="692"/>
      <c r="T25" s="693"/>
      <c r="U25" s="693"/>
      <c r="V25" s="694"/>
    </row>
    <row r="26" spans="1:22" ht="17.100000000000001" customHeight="1">
      <c r="A26" s="191">
        <f t="shared" si="1"/>
        <v>44789</v>
      </c>
      <c r="B26" s="421">
        <v>3.8990804550834488</v>
      </c>
      <c r="C26" s="421">
        <v>2.81</v>
      </c>
      <c r="D26" s="421">
        <v>3.8554481228461794</v>
      </c>
      <c r="E26" s="421">
        <v>6.2529978211529986</v>
      </c>
      <c r="F26" s="421">
        <v>2.2037956938782712</v>
      </c>
      <c r="G26" s="421">
        <v>3.3523513639017173</v>
      </c>
      <c r="H26" s="421"/>
      <c r="I26" s="421">
        <v>3.8422980576070449</v>
      </c>
      <c r="J26" s="421">
        <v>0</v>
      </c>
      <c r="K26" s="421">
        <v>1.5</v>
      </c>
      <c r="L26" s="421">
        <v>0</v>
      </c>
      <c r="M26" s="421">
        <v>0</v>
      </c>
      <c r="N26" s="421">
        <v>2.7189830888030881</v>
      </c>
      <c r="O26" s="421">
        <v>5.5476251477832523</v>
      </c>
      <c r="P26" s="421">
        <v>1.4207417716573885</v>
      </c>
      <c r="Q26" s="421">
        <v>1.8194843049327354</v>
      </c>
      <c r="R26" s="421">
        <f t="shared" si="0"/>
        <v>3.3522420305756455</v>
      </c>
      <c r="S26" s="692"/>
      <c r="T26" s="693"/>
      <c r="U26" s="693"/>
      <c r="V26" s="694"/>
    </row>
    <row r="27" spans="1:22" ht="17.100000000000001" customHeight="1">
      <c r="A27" s="191">
        <f t="shared" si="1"/>
        <v>44790</v>
      </c>
      <c r="B27" s="421">
        <v>3.6640835067789084</v>
      </c>
      <c r="C27" s="421">
        <v>4.3263315125785189</v>
      </c>
      <c r="D27" s="421">
        <v>3.7699796120911815</v>
      </c>
      <c r="E27" s="421">
        <v>6.2593264905643373</v>
      </c>
      <c r="F27" s="421">
        <v>2.3630828140560771</v>
      </c>
      <c r="G27" s="421">
        <v>3.4302268043081807</v>
      </c>
      <c r="H27" s="421"/>
      <c r="I27" s="421">
        <v>2.692609012648139</v>
      </c>
      <c r="J27" s="421">
        <v>0</v>
      </c>
      <c r="K27" s="421">
        <v>1.5</v>
      </c>
      <c r="L27" s="421">
        <v>0</v>
      </c>
      <c r="M27" s="421">
        <v>0</v>
      </c>
      <c r="N27" s="421">
        <v>2.822282755319149</v>
      </c>
      <c r="O27" s="421">
        <v>4.9124517704517698</v>
      </c>
      <c r="P27" s="421">
        <v>1.397716813441013</v>
      </c>
      <c r="Q27" s="421">
        <v>1.8213894736842104</v>
      </c>
      <c r="R27" s="421">
        <f t="shared" si="0"/>
        <v>3.107910736410763</v>
      </c>
      <c r="S27" s="692"/>
      <c r="T27" s="693"/>
      <c r="U27" s="693"/>
      <c r="V27" s="694"/>
    </row>
    <row r="28" spans="1:22" ht="17.100000000000001" customHeight="1">
      <c r="A28" s="191">
        <f t="shared" si="1"/>
        <v>44791</v>
      </c>
      <c r="B28" s="421">
        <v>3.9851824690182607</v>
      </c>
      <c r="C28" s="421">
        <v>0</v>
      </c>
      <c r="D28" s="421">
        <v>3.9851824690182607</v>
      </c>
      <c r="E28" s="421">
        <v>5.9096252987834363</v>
      </c>
      <c r="F28" s="421">
        <v>2.6244376914699794</v>
      </c>
      <c r="G28" s="421">
        <v>4.025651697800364</v>
      </c>
      <c r="H28" s="421"/>
      <c r="I28" s="421">
        <v>3.9539276063787585</v>
      </c>
      <c r="J28" s="421">
        <v>0</v>
      </c>
      <c r="K28" s="421">
        <v>1.5</v>
      </c>
      <c r="L28" s="421">
        <v>0</v>
      </c>
      <c r="M28" s="421">
        <v>0</v>
      </c>
      <c r="N28" s="421">
        <v>3.0424036463223789</v>
      </c>
      <c r="O28" s="421">
        <v>6.0620676954397394</v>
      </c>
      <c r="P28" s="421">
        <v>1.2647906310556913</v>
      </c>
      <c r="Q28" s="421">
        <v>1.8879540133779265</v>
      </c>
      <c r="R28" s="421">
        <f t="shared" si="0"/>
        <v>3.6723242165500287</v>
      </c>
      <c r="S28" s="692"/>
      <c r="T28" s="693"/>
      <c r="U28" s="693"/>
      <c r="V28" s="694"/>
    </row>
    <row r="29" spans="1:22" ht="17.100000000000001" customHeight="1">
      <c r="A29" s="191">
        <f t="shared" si="1"/>
        <v>44792</v>
      </c>
      <c r="B29" s="421">
        <v>4.0328796246494063</v>
      </c>
      <c r="C29" s="421">
        <v>0</v>
      </c>
      <c r="D29" s="421">
        <v>4.0328796246494063</v>
      </c>
      <c r="E29" s="421">
        <v>6.1024520133403062</v>
      </c>
      <c r="F29" s="421">
        <v>3.0441268259311989</v>
      </c>
      <c r="G29" s="421">
        <v>3.6300810829703218</v>
      </c>
      <c r="H29" s="421"/>
      <c r="I29" s="421">
        <v>3.7820721560768176</v>
      </c>
      <c r="J29" s="421">
        <v>0</v>
      </c>
      <c r="K29" s="421">
        <v>1.5</v>
      </c>
      <c r="L29" s="421">
        <v>0</v>
      </c>
      <c r="M29" s="421">
        <v>0</v>
      </c>
      <c r="N29" s="421">
        <v>3.0173319978094191</v>
      </c>
      <c r="O29" s="421">
        <v>5.996038522537563</v>
      </c>
      <c r="P29" s="421">
        <v>1.1972746525479816</v>
      </c>
      <c r="Q29" s="421">
        <v>1.9018113207547169</v>
      </c>
      <c r="R29" s="421">
        <f t="shared" si="0"/>
        <v>3.7090689608301499</v>
      </c>
      <c r="S29" s="692"/>
      <c r="T29" s="693"/>
      <c r="U29" s="693"/>
      <c r="V29" s="694"/>
    </row>
    <row r="30" spans="1:22" ht="17.100000000000001" customHeight="1">
      <c r="A30" s="191">
        <f t="shared" si="1"/>
        <v>44793</v>
      </c>
      <c r="B30" s="421">
        <v>4.1484971854391244</v>
      </c>
      <c r="C30" s="421">
        <v>0</v>
      </c>
      <c r="D30" s="421">
        <v>4.1484971854391244</v>
      </c>
      <c r="E30" s="421">
        <v>6.2110927101685087</v>
      </c>
      <c r="F30" s="421">
        <v>2.3845698148011185</v>
      </c>
      <c r="G30" s="421">
        <v>3.6070817679661826</v>
      </c>
      <c r="H30" s="421"/>
      <c r="I30" s="421">
        <v>4.1829753785691777</v>
      </c>
      <c r="J30" s="421">
        <v>0</v>
      </c>
      <c r="K30" s="421">
        <v>1.5</v>
      </c>
      <c r="L30" s="421">
        <v>0</v>
      </c>
      <c r="M30" s="421">
        <v>0</v>
      </c>
      <c r="N30" s="421">
        <v>3.0560129368113338</v>
      </c>
      <c r="O30" s="421">
        <v>6.3414356319018417</v>
      </c>
      <c r="P30" s="421">
        <v>1.412108654152084</v>
      </c>
      <c r="Q30" s="421">
        <v>1.8964566037735848</v>
      </c>
      <c r="R30" s="421">
        <f t="shared" si="0"/>
        <v>3.6473986166963672</v>
      </c>
      <c r="S30" s="692"/>
      <c r="T30" s="693"/>
      <c r="U30" s="693"/>
      <c r="V30" s="694"/>
    </row>
    <row r="31" spans="1:22" ht="17.100000000000001" customHeight="1">
      <c r="A31" s="191">
        <f t="shared" si="1"/>
        <v>44794</v>
      </c>
      <c r="B31" s="421">
        <v>3.7755300654774802</v>
      </c>
      <c r="C31" s="421">
        <v>0</v>
      </c>
      <c r="D31" s="421">
        <v>3.7755300654774802</v>
      </c>
      <c r="E31" s="421">
        <v>6.2059381028582328</v>
      </c>
      <c r="F31" s="421">
        <v>2.2848446142274912</v>
      </c>
      <c r="G31" s="421">
        <v>4.3614018389332108</v>
      </c>
      <c r="H31" s="421"/>
      <c r="I31" s="421">
        <v>4.2720201832059725</v>
      </c>
      <c r="J31" s="421">
        <v>0</v>
      </c>
      <c r="K31" s="421">
        <v>1.5</v>
      </c>
      <c r="L31" s="421">
        <v>0</v>
      </c>
      <c r="M31" s="421">
        <v>0</v>
      </c>
      <c r="N31" s="421">
        <v>3.0486576836505019</v>
      </c>
      <c r="O31" s="421">
        <v>6.3529337734165923</v>
      </c>
      <c r="P31" s="421">
        <v>1.3517892490961891</v>
      </c>
      <c r="Q31" s="421">
        <v>1.893860606060606</v>
      </c>
      <c r="R31" s="421">
        <f t="shared" si="0"/>
        <v>3.7606702320832417</v>
      </c>
      <c r="S31" s="692"/>
      <c r="T31" s="693"/>
      <c r="U31" s="693"/>
      <c r="V31" s="694"/>
    </row>
    <row r="32" spans="1:22" ht="17.100000000000001" customHeight="1">
      <c r="A32" s="191">
        <f t="shared" si="1"/>
        <v>44795</v>
      </c>
      <c r="B32" s="421">
        <v>3.6702461681970919</v>
      </c>
      <c r="C32" s="421">
        <v>0</v>
      </c>
      <c r="D32" s="421">
        <v>3.6702461681970919</v>
      </c>
      <c r="E32" s="421">
        <v>5.8183579658209235</v>
      </c>
      <c r="F32" s="421">
        <v>2.186510103138311</v>
      </c>
      <c r="G32" s="421">
        <v>4.5769767033412005</v>
      </c>
      <c r="H32" s="421"/>
      <c r="I32" s="421">
        <v>4.2297227226257625</v>
      </c>
      <c r="J32" s="421">
        <v>0</v>
      </c>
      <c r="K32" s="421">
        <v>1.4168776371308018</v>
      </c>
      <c r="L32" s="421">
        <v>0</v>
      </c>
      <c r="M32" s="421">
        <v>0</v>
      </c>
      <c r="N32" s="421">
        <v>2.9998871121319688</v>
      </c>
      <c r="O32" s="421">
        <v>6.1725907399103122</v>
      </c>
      <c r="P32" s="421">
        <v>1.4215434628975265</v>
      </c>
      <c r="Q32" s="421">
        <v>1.889355294117647</v>
      </c>
      <c r="R32" s="421">
        <f t="shared" si="0"/>
        <v>3.625191477338479</v>
      </c>
      <c r="S32" s="692"/>
      <c r="T32" s="693"/>
      <c r="U32" s="693"/>
      <c r="V32" s="694"/>
    </row>
    <row r="33" spans="1:22" ht="17.100000000000001" customHeight="1">
      <c r="A33" s="191">
        <f t="shared" si="1"/>
        <v>44796</v>
      </c>
      <c r="B33" s="421">
        <v>4.054809599657478</v>
      </c>
      <c r="C33" s="421">
        <v>0</v>
      </c>
      <c r="D33" s="421">
        <v>4.054809599657478</v>
      </c>
      <c r="E33" s="421">
        <v>4.900010193257657</v>
      </c>
      <c r="F33" s="421">
        <v>2.1344524886795155</v>
      </c>
      <c r="G33" s="421">
        <v>4.4541257978721553</v>
      </c>
      <c r="H33" s="421"/>
      <c r="I33" s="421">
        <v>3.7890149531229165</v>
      </c>
      <c r="J33" s="421">
        <v>0</v>
      </c>
      <c r="K33" s="421">
        <v>0.9</v>
      </c>
      <c r="L33" s="421">
        <v>0</v>
      </c>
      <c r="M33" s="421">
        <v>0</v>
      </c>
      <c r="N33" s="421">
        <v>3.1441214158163264</v>
      </c>
      <c r="O33" s="421">
        <v>6.2458587082405339</v>
      </c>
      <c r="P33" s="421">
        <v>1.3954342105263158</v>
      </c>
      <c r="Q33" s="421">
        <v>1.8897678288431061</v>
      </c>
      <c r="R33" s="421">
        <f t="shared" si="0"/>
        <v>3.5702698666203121</v>
      </c>
      <c r="S33" s="692"/>
      <c r="T33" s="693"/>
      <c r="U33" s="693"/>
      <c r="V33" s="694"/>
    </row>
    <row r="34" spans="1:22" ht="17.100000000000001" customHeight="1">
      <c r="A34" s="191">
        <f t="shared" si="1"/>
        <v>44797</v>
      </c>
      <c r="B34" s="421">
        <v>4.0987761291841602</v>
      </c>
      <c r="C34" s="421">
        <v>0</v>
      </c>
      <c r="D34" s="421">
        <v>4.0987761291841602</v>
      </c>
      <c r="E34" s="421">
        <v>5.6369417625649607</v>
      </c>
      <c r="F34" s="421">
        <v>2.5600053169525943</v>
      </c>
      <c r="G34" s="421">
        <v>4.4292333686982888</v>
      </c>
      <c r="H34" s="421"/>
      <c r="I34" s="421">
        <v>3.67597593253518</v>
      </c>
      <c r="J34" s="421">
        <v>0</v>
      </c>
      <c r="K34" s="421">
        <v>0.79268292682926822</v>
      </c>
      <c r="L34" s="421">
        <v>0</v>
      </c>
      <c r="M34" s="421">
        <v>0</v>
      </c>
      <c r="N34" s="421">
        <v>3.3189131022900766</v>
      </c>
      <c r="O34" s="421">
        <v>6.4277392972972978</v>
      </c>
      <c r="P34" s="421">
        <v>1.4129127962085308</v>
      </c>
      <c r="Q34" s="421">
        <v>1.881222816399287</v>
      </c>
      <c r="R34" s="421">
        <f t="shared" si="0"/>
        <v>3.6734037836377151</v>
      </c>
      <c r="S34" s="692"/>
      <c r="T34" s="693"/>
      <c r="U34" s="693"/>
      <c r="V34" s="694"/>
    </row>
    <row r="35" spans="1:22" ht="17.100000000000001" customHeight="1">
      <c r="A35" s="191">
        <f>+A34+1</f>
        <v>44798</v>
      </c>
      <c r="B35" s="421">
        <v>3.9089474997648885</v>
      </c>
      <c r="C35" s="421">
        <v>0</v>
      </c>
      <c r="D35" s="421">
        <v>3.9089474997648885</v>
      </c>
      <c r="E35" s="421">
        <v>5.669581380785413</v>
      </c>
      <c r="F35" s="421">
        <v>2.5543577193025411</v>
      </c>
      <c r="G35" s="421">
        <v>4.475642968854201</v>
      </c>
      <c r="H35" s="421"/>
      <c r="I35" s="421">
        <v>3.6989406803234273</v>
      </c>
      <c r="J35" s="421">
        <v>0</v>
      </c>
      <c r="K35" s="421">
        <v>0.6</v>
      </c>
      <c r="L35" s="421">
        <v>0</v>
      </c>
      <c r="M35" s="421">
        <v>0</v>
      </c>
      <c r="N35" s="421">
        <v>3.4891325323805273</v>
      </c>
      <c r="O35" s="421">
        <v>5.9916218143459918</v>
      </c>
      <c r="P35" s="421">
        <v>1.2458832791015011</v>
      </c>
      <c r="Q35" s="421">
        <v>1.9182254901960785</v>
      </c>
      <c r="R35" s="421">
        <f t="shared" si="0"/>
        <v>3.8396584846422521</v>
      </c>
      <c r="S35" s="692"/>
      <c r="T35" s="693"/>
      <c r="U35" s="693"/>
      <c r="V35" s="694"/>
    </row>
    <row r="36" spans="1:22" ht="17.100000000000001" customHeight="1">
      <c r="A36" s="191">
        <f t="shared" si="1"/>
        <v>44799</v>
      </c>
      <c r="B36" s="421">
        <v>4.2468930936560154</v>
      </c>
      <c r="C36" s="421">
        <v>0</v>
      </c>
      <c r="D36" s="421">
        <v>4.2468930936560154</v>
      </c>
      <c r="E36" s="421">
        <v>6.1387631056390317</v>
      </c>
      <c r="F36" s="421">
        <v>2.6662726774041934</v>
      </c>
      <c r="G36" s="421">
        <v>4.3179762044379695</v>
      </c>
      <c r="H36" s="421"/>
      <c r="I36" s="421">
        <v>3.6316352186554082</v>
      </c>
      <c r="J36" s="421">
        <v>0</v>
      </c>
      <c r="K36" s="421">
        <v>0.8</v>
      </c>
      <c r="L36" s="421">
        <v>0</v>
      </c>
      <c r="M36" s="421">
        <v>0</v>
      </c>
      <c r="N36" s="421">
        <v>3.1165989036755386</v>
      </c>
      <c r="O36" s="421">
        <v>6.0760961595547318</v>
      </c>
      <c r="P36" s="421">
        <v>1.3560859270951513</v>
      </c>
      <c r="Q36" s="421">
        <v>1.9119999999999999</v>
      </c>
      <c r="R36" s="421">
        <f t="shared" si="0"/>
        <v>3.616807428292744</v>
      </c>
      <c r="S36" s="692"/>
      <c r="T36" s="693"/>
      <c r="U36" s="693"/>
      <c r="V36" s="694"/>
    </row>
    <row r="37" spans="1:22" ht="17.100000000000001" customHeight="1">
      <c r="A37" s="191">
        <f t="shared" si="1"/>
        <v>44800</v>
      </c>
      <c r="B37" s="421">
        <v>4.2529945899703518</v>
      </c>
      <c r="C37" s="421">
        <v>0</v>
      </c>
      <c r="D37" s="421">
        <v>4.2529945899703518</v>
      </c>
      <c r="E37" s="421">
        <v>6.170617432830924</v>
      </c>
      <c r="F37" s="421">
        <v>2.3114336528019126</v>
      </c>
      <c r="G37" s="421">
        <v>4.4917719350827054</v>
      </c>
      <c r="H37" s="421"/>
      <c r="I37" s="421">
        <v>3.8501898662584786</v>
      </c>
      <c r="J37" s="421">
        <v>0</v>
      </c>
      <c r="K37" s="421">
        <v>0.73432835820895526</v>
      </c>
      <c r="L37" s="421">
        <v>0</v>
      </c>
      <c r="M37" s="421">
        <v>0</v>
      </c>
      <c r="N37" s="421">
        <v>3.1182042055393588</v>
      </c>
      <c r="O37" s="421">
        <v>6.3718732085106389</v>
      </c>
      <c r="P37" s="421">
        <v>1.2823085807966019</v>
      </c>
      <c r="Q37" s="421">
        <v>2.1926424021838034</v>
      </c>
      <c r="R37" s="421">
        <f t="shared" si="0"/>
        <v>3.7546768990873196</v>
      </c>
      <c r="S37" s="692"/>
      <c r="T37" s="693"/>
      <c r="U37" s="693"/>
      <c r="V37" s="694"/>
    </row>
    <row r="38" spans="1:22" ht="17.100000000000001" customHeight="1">
      <c r="A38" s="191">
        <f t="shared" si="1"/>
        <v>44801</v>
      </c>
      <c r="B38" s="421">
        <v>4.1839343301962799</v>
      </c>
      <c r="C38" s="421">
        <v>0</v>
      </c>
      <c r="D38" s="421">
        <v>4.1839343301962799</v>
      </c>
      <c r="E38" s="421">
        <v>6.1009938862050355</v>
      </c>
      <c r="F38" s="421">
        <v>1.8904821075723288</v>
      </c>
      <c r="G38" s="421">
        <v>4.6511047024814056</v>
      </c>
      <c r="H38" s="421"/>
      <c r="I38" s="421">
        <v>3.5329980193005666</v>
      </c>
      <c r="J38" s="421">
        <v>0</v>
      </c>
      <c r="K38" s="421">
        <v>1.4</v>
      </c>
      <c r="L38" s="421">
        <v>0</v>
      </c>
      <c r="M38" s="421">
        <v>0</v>
      </c>
      <c r="N38" s="421">
        <v>3.2861845081754479</v>
      </c>
      <c r="O38" s="421">
        <v>5.2137774111675128</v>
      </c>
      <c r="P38" s="421">
        <v>1.1679680564513069</v>
      </c>
      <c r="Q38" s="421">
        <v>0</v>
      </c>
      <c r="R38" s="421">
        <f t="shared" si="0"/>
        <v>3.6789998344619415</v>
      </c>
      <c r="S38" s="692"/>
      <c r="T38" s="693"/>
      <c r="U38" s="693"/>
      <c r="V38" s="694"/>
    </row>
    <row r="39" spans="1:22" ht="17.100000000000001" customHeight="1">
      <c r="A39" s="191">
        <f t="shared" si="1"/>
        <v>44802</v>
      </c>
      <c r="B39" s="421">
        <v>4.523475975102226</v>
      </c>
      <c r="C39" s="421">
        <v>0</v>
      </c>
      <c r="D39" s="421">
        <v>4.523475975102226</v>
      </c>
      <c r="E39" s="421">
        <v>3.3941028067107446</v>
      </c>
      <c r="F39" s="421">
        <v>2.3536385507628355</v>
      </c>
      <c r="G39" s="421">
        <v>4.737049474991764</v>
      </c>
      <c r="H39" s="421"/>
      <c r="I39" s="421">
        <v>4.1507554340630675</v>
      </c>
      <c r="J39" s="421">
        <v>0</v>
      </c>
      <c r="K39" s="421">
        <v>1.4</v>
      </c>
      <c r="L39" s="421">
        <v>0</v>
      </c>
      <c r="M39" s="421">
        <v>0</v>
      </c>
      <c r="N39" s="421">
        <v>3.3717124909847436</v>
      </c>
      <c r="O39" s="421">
        <v>6.0660099160671459</v>
      </c>
      <c r="P39" s="421">
        <v>1.3983951882210079</v>
      </c>
      <c r="Q39" s="421">
        <v>2.2082201117318436</v>
      </c>
      <c r="R39" s="421">
        <f t="shared" si="0"/>
        <v>3.636934536975903</v>
      </c>
      <c r="S39" s="692"/>
      <c r="T39" s="693"/>
      <c r="U39" s="693"/>
      <c r="V39" s="694"/>
    </row>
    <row r="40" spans="1:22" ht="17.100000000000001" customHeight="1">
      <c r="A40" s="191">
        <f t="shared" si="1"/>
        <v>44803</v>
      </c>
      <c r="B40" s="421">
        <v>4.1616502600733938</v>
      </c>
      <c r="C40" s="421">
        <v>0</v>
      </c>
      <c r="D40" s="421">
        <v>4.1616502600733938</v>
      </c>
      <c r="E40" s="421">
        <v>5.7401792052099081</v>
      </c>
      <c r="F40" s="421">
        <v>2.4434361444871087</v>
      </c>
      <c r="G40" s="421">
        <v>4.6955763031612188</v>
      </c>
      <c r="H40" s="421"/>
      <c r="I40" s="421">
        <v>4.0015315245770928</v>
      </c>
      <c r="J40" s="421">
        <v>0</v>
      </c>
      <c r="K40" s="421">
        <v>1.4</v>
      </c>
      <c r="L40" s="421">
        <v>0</v>
      </c>
      <c r="M40" s="421">
        <v>0</v>
      </c>
      <c r="N40" s="421">
        <v>2.9732136930740038</v>
      </c>
      <c r="O40" s="421">
        <v>6.0526927639155472</v>
      </c>
      <c r="P40" s="421">
        <v>1.3949294025663432</v>
      </c>
      <c r="Q40" s="421">
        <v>2.2086362229102168</v>
      </c>
      <c r="R40" s="421">
        <f t="shared" si="0"/>
        <v>3.5133169240979671</v>
      </c>
      <c r="S40" s="692"/>
      <c r="T40" s="693"/>
      <c r="U40" s="693"/>
      <c r="V40" s="694"/>
    </row>
    <row r="41" spans="1:22" ht="17.100000000000001" customHeight="1">
      <c r="A41" s="191">
        <v>31</v>
      </c>
      <c r="B41" s="421">
        <v>4.0477067794068828</v>
      </c>
      <c r="C41" s="421">
        <v>0</v>
      </c>
      <c r="D41" s="421">
        <v>4.0477067794068828</v>
      </c>
      <c r="E41" s="421">
        <v>3.9271347318905501</v>
      </c>
      <c r="F41" s="421">
        <v>2.4106688482969396</v>
      </c>
      <c r="G41" s="421">
        <v>4.6134156983871604</v>
      </c>
      <c r="H41" s="421"/>
      <c r="I41" s="421">
        <v>3.7052981156341658</v>
      </c>
      <c r="J41" s="421">
        <v>0</v>
      </c>
      <c r="K41" s="421">
        <v>1.5</v>
      </c>
      <c r="L41" s="421">
        <v>0</v>
      </c>
      <c r="M41" s="421">
        <v>0</v>
      </c>
      <c r="N41" s="421">
        <v>3.0271206497500964</v>
      </c>
      <c r="O41" s="421">
        <v>5.9629826756756756</v>
      </c>
      <c r="P41" s="421">
        <v>1.1959151865008879</v>
      </c>
      <c r="Q41" s="421">
        <v>2.2418395061728398</v>
      </c>
      <c r="R41" s="421">
        <f t="shared" si="0"/>
        <v>3.2642386350432804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 t="shared" ref="B42:G42" si="2">SUMPRODUCT(B11:B41,B49:B79)/SUM(B49:B79)</f>
        <v>4.0768696577689125</v>
      </c>
      <c r="C42" s="384">
        <f t="shared" si="2"/>
        <v>3.6353335274445815</v>
      </c>
      <c r="D42" s="384">
        <f t="shared" si="2"/>
        <v>4.0020946962516124</v>
      </c>
      <c r="E42" s="384">
        <f t="shared" si="2"/>
        <v>5.7268923422456446</v>
      </c>
      <c r="F42" s="384">
        <f t="shared" si="2"/>
        <v>2.4318544681447216</v>
      </c>
      <c r="G42" s="384">
        <f t="shared" si="2"/>
        <v>4.3019855574972263</v>
      </c>
      <c r="H42" s="384"/>
      <c r="I42" s="384">
        <f>SUMPRODUCT(I11:I41,I49:I79)/SUM(I49:I79)</f>
        <v>3.8820923100559397</v>
      </c>
      <c r="J42" s="384">
        <f>IFERROR(SUMPRODUCT(J11:J41,J49:J79)/SUM(J49:J79),0)</f>
        <v>0</v>
      </c>
      <c r="K42" s="384">
        <f>IFERROR(SUMPRODUCT(K11:K41,K49:K79)/SUM(K49:K79),0)</f>
        <v>1.3387840733246039</v>
      </c>
      <c r="L42" s="384">
        <f>IFERROR(SUMPRODUCT(L11:L41,L49:L79)/SUM(L49:L79),0)</f>
        <v>0</v>
      </c>
      <c r="M42" s="384">
        <f>IFERROR(SUMPRODUCT(M11:M41,M49:M79)/SUM(M49:M79),0)</f>
        <v>0</v>
      </c>
      <c r="N42" s="384">
        <f>SUMPRODUCT(N11:N41,N49:N79)/SUM(N49:N79)</f>
        <v>3.0217898400968335</v>
      </c>
      <c r="O42" s="384">
        <f>SUMPRODUCT(O11:O41,O49:O79)/SUM(O49:O79)</f>
        <v>6.0081464892191043</v>
      </c>
      <c r="P42" s="384">
        <f>SUMPRODUCT(P11:P41,P49:P79)/SUM(P49:P79)</f>
        <v>1.3196341165930561</v>
      </c>
      <c r="Q42" s="384">
        <f>SUMPRODUCT(Q11:Q41,Q49:Q79)/SUM(Q49:Q79)</f>
        <v>1.8420966395864102</v>
      </c>
      <c r="R42" s="384">
        <f>SUMPRODUCT(R11:R41,R49:R79)/SUM(R49:R79)</f>
        <v>3.5621361458075773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3">+B42-B10</f>
        <v>0.57286965776891252</v>
      </c>
      <c r="C43" s="386">
        <f>+C42-C10</f>
        <v>0.13133352744458149</v>
      </c>
      <c r="D43" s="386">
        <f>+D42-D10</f>
        <v>0.4980946962516124</v>
      </c>
      <c r="E43" s="386">
        <f>+E42-E10</f>
        <v>2.6138923422456446</v>
      </c>
      <c r="F43" s="386">
        <f>+F42-F10</f>
        <v>-0.26814553185527856</v>
      </c>
      <c r="G43" s="386">
        <f>+G42-G10</f>
        <v>-0.8680144425027736</v>
      </c>
      <c r="H43" s="386"/>
      <c r="I43" s="386">
        <f t="shared" si="3"/>
        <v>-0.1749076899440607</v>
      </c>
      <c r="J43" s="386">
        <f t="shared" si="3"/>
        <v>-3.9580000000000002</v>
      </c>
      <c r="K43" s="386">
        <f t="shared" si="3"/>
        <v>-1.3612159266753963</v>
      </c>
      <c r="L43" s="386">
        <f t="shared" si="3"/>
        <v>-2.6989999999999998</v>
      </c>
      <c r="M43" s="386">
        <f>+M42-M10</f>
        <v>-5.1680000000000001</v>
      </c>
      <c r="N43" s="386">
        <f t="shared" si="3"/>
        <v>-0.74321015990316663</v>
      </c>
      <c r="O43" s="386">
        <f t="shared" si="3"/>
        <v>2.4181464892191045</v>
      </c>
      <c r="P43" s="386">
        <f t="shared" si="3"/>
        <v>-0.57536588340694395</v>
      </c>
      <c r="Q43" s="386">
        <f t="shared" si="3"/>
        <v>-0.65790336041358977</v>
      </c>
      <c r="R43" s="386">
        <f t="shared" si="3"/>
        <v>-9.1169375900882255E-2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104</v>
      </c>
      <c r="K46" s="591"/>
      <c r="L46" s="589" t="s">
        <v>27</v>
      </c>
      <c r="M46" s="590"/>
      <c r="N46" s="590"/>
      <c r="O46" s="591"/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186</v>
      </c>
      <c r="I47" s="393" t="s">
        <v>23</v>
      </c>
      <c r="J47" s="393" t="s">
        <v>103</v>
      </c>
      <c r="K47" s="393" t="s">
        <v>80</v>
      </c>
      <c r="L47" s="393" t="s">
        <v>80</v>
      </c>
      <c r="M47" s="393" t="s">
        <v>81</v>
      </c>
      <c r="N47" s="393" t="s">
        <v>122</v>
      </c>
      <c r="O47" s="393" t="s">
        <v>103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60</v>
      </c>
      <c r="B48" s="673">
        <v>2500</v>
      </c>
      <c r="C48" s="674"/>
      <c r="D48" s="436">
        <v>2500</v>
      </c>
      <c r="E48" s="436">
        <v>1010</v>
      </c>
      <c r="F48" s="436">
        <v>812</v>
      </c>
      <c r="G48" s="436">
        <v>1220</v>
      </c>
      <c r="H48" s="438"/>
      <c r="I48" s="436">
        <v>2749</v>
      </c>
      <c r="J48" s="436"/>
      <c r="K48" s="436">
        <v>35</v>
      </c>
      <c r="L48" s="436"/>
      <c r="M48" s="436"/>
      <c r="N48" s="436">
        <v>5203</v>
      </c>
      <c r="O48" s="436">
        <v>989</v>
      </c>
      <c r="P48" s="436">
        <v>847</v>
      </c>
      <c r="Q48" s="436">
        <v>228</v>
      </c>
      <c r="R48" s="436">
        <f>SUM(D48:Q48)</f>
        <v>15593</v>
      </c>
      <c r="S48" s="837"/>
      <c r="T48" s="837"/>
      <c r="U48" s="837"/>
      <c r="V48" s="837"/>
    </row>
    <row r="49" spans="1:22" ht="15" customHeight="1">
      <c r="A49" s="191">
        <f t="shared" ref="A49:A78" si="4">+A11</f>
        <v>44774</v>
      </c>
      <c r="B49" s="433">
        <v>52.139089999999996</v>
      </c>
      <c r="C49" s="433">
        <v>5.2284799999999994</v>
      </c>
      <c r="D49" s="433">
        <v>57.367569999999994</v>
      </c>
      <c r="E49" s="433">
        <v>22.898970000000002</v>
      </c>
      <c r="F49" s="433">
        <v>49.442779999999999</v>
      </c>
      <c r="G49" s="433">
        <v>40.474530000000001</v>
      </c>
      <c r="H49" s="437"/>
      <c r="I49" s="433">
        <v>110.68961</v>
      </c>
      <c r="J49" s="433">
        <v>0</v>
      </c>
      <c r="K49" s="433">
        <v>2.96</v>
      </c>
      <c r="L49" s="433">
        <v>0</v>
      </c>
      <c r="M49" s="433">
        <v>0</v>
      </c>
      <c r="N49" s="433">
        <v>166.92</v>
      </c>
      <c r="O49" s="433">
        <v>38.64</v>
      </c>
      <c r="P49" s="433">
        <v>18.704999999999998</v>
      </c>
      <c r="Q49" s="433">
        <v>9.8780000000000001</v>
      </c>
      <c r="R49" s="433">
        <f>SUM(D49:Q49)</f>
        <v>517.97645999999997</v>
      </c>
      <c r="S49" s="824"/>
      <c r="T49" s="824"/>
      <c r="U49" s="824"/>
      <c r="V49" s="824"/>
    </row>
    <row r="50" spans="1:22" ht="15" customHeight="1">
      <c r="A50" s="191">
        <f t="shared" si="4"/>
        <v>44775</v>
      </c>
      <c r="B50" s="433">
        <v>56.140440000000005</v>
      </c>
      <c r="C50" s="433">
        <v>23.567070000000001</v>
      </c>
      <c r="D50" s="433">
        <v>79.707510000000013</v>
      </c>
      <c r="E50" s="433">
        <v>24.232790000000001</v>
      </c>
      <c r="F50" s="433">
        <v>50.621389999999998</v>
      </c>
      <c r="G50" s="433">
        <v>20.505950000000002</v>
      </c>
      <c r="H50" s="437"/>
      <c r="I50" s="433">
        <v>115.33028999999999</v>
      </c>
      <c r="J50" s="433">
        <v>0</v>
      </c>
      <c r="K50" s="433">
        <v>3.28</v>
      </c>
      <c r="L50" s="433">
        <v>0</v>
      </c>
      <c r="M50" s="433">
        <v>0</v>
      </c>
      <c r="N50" s="433">
        <v>192.4</v>
      </c>
      <c r="O50" s="433">
        <v>31.44</v>
      </c>
      <c r="P50" s="433">
        <v>29.895</v>
      </c>
      <c r="Q50" s="433">
        <v>11.484</v>
      </c>
      <c r="R50" s="442">
        <f t="shared" ref="R50:R79" si="5">SUM(D50:Q50)</f>
        <v>558.89693</v>
      </c>
      <c r="S50" s="824"/>
      <c r="T50" s="824"/>
      <c r="U50" s="824"/>
      <c r="V50" s="824"/>
    </row>
    <row r="51" spans="1:22" ht="15" customHeight="1">
      <c r="A51" s="191">
        <f t="shared" si="4"/>
        <v>44776</v>
      </c>
      <c r="B51" s="433">
        <v>38.939</v>
      </c>
      <c r="C51" s="433">
        <v>18.119720000000001</v>
      </c>
      <c r="D51" s="433">
        <v>57.058720000000001</v>
      </c>
      <c r="E51" s="433">
        <v>11.05795</v>
      </c>
      <c r="F51" s="433">
        <v>21.009740000000001</v>
      </c>
      <c r="G51" s="433">
        <v>24.558980000000002</v>
      </c>
      <c r="H51" s="437"/>
      <c r="I51" s="433">
        <v>71.067570000000003</v>
      </c>
      <c r="J51" s="433">
        <v>0</v>
      </c>
      <c r="K51" s="433">
        <v>1.97</v>
      </c>
      <c r="L51" s="433">
        <v>0</v>
      </c>
      <c r="M51" s="433">
        <v>0</v>
      </c>
      <c r="N51" s="433">
        <v>134.19999999999999</v>
      </c>
      <c r="O51" s="433">
        <v>22.6</v>
      </c>
      <c r="P51" s="433">
        <v>28.063500000000001</v>
      </c>
      <c r="Q51" s="433">
        <v>6.3360000000000003</v>
      </c>
      <c r="R51" s="442">
        <f t="shared" si="5"/>
        <v>377.92246</v>
      </c>
      <c r="S51" s="824"/>
      <c r="T51" s="824"/>
      <c r="U51" s="824"/>
      <c r="V51" s="824"/>
    </row>
    <row r="52" spans="1:22" ht="15" customHeight="1">
      <c r="A52" s="191">
        <f t="shared" si="4"/>
        <v>44777</v>
      </c>
      <c r="B52" s="433">
        <v>42.149000000000001</v>
      </c>
      <c r="C52" s="433">
        <v>21.143750000000001</v>
      </c>
      <c r="D52" s="433">
        <v>63.292749999999998</v>
      </c>
      <c r="E52" s="433">
        <v>22.600999999999999</v>
      </c>
      <c r="F52" s="433">
        <v>40.023530000000001</v>
      </c>
      <c r="G52" s="433">
        <v>34.310650000000003</v>
      </c>
      <c r="H52" s="437"/>
      <c r="I52" s="433">
        <v>104.50297000000003</v>
      </c>
      <c r="J52" s="433">
        <v>0</v>
      </c>
      <c r="K52" s="433">
        <v>2.56</v>
      </c>
      <c r="L52" s="433">
        <v>0</v>
      </c>
      <c r="M52" s="433">
        <v>0</v>
      </c>
      <c r="N52" s="433">
        <v>159.88</v>
      </c>
      <c r="O52" s="433">
        <v>33.92</v>
      </c>
      <c r="P52" s="433">
        <v>29.983499999999999</v>
      </c>
      <c r="Q52" s="433">
        <v>8.1509999999999998</v>
      </c>
      <c r="R52" s="442">
        <f t="shared" si="5"/>
        <v>499.22540000000004</v>
      </c>
      <c r="S52" s="824"/>
      <c r="T52" s="824"/>
      <c r="U52" s="824"/>
      <c r="V52" s="824"/>
    </row>
    <row r="53" spans="1:22" ht="15" customHeight="1">
      <c r="A53" s="191">
        <f t="shared" si="4"/>
        <v>44778</v>
      </c>
      <c r="B53" s="433">
        <v>56.984610000000004</v>
      </c>
      <c r="C53" s="433">
        <v>24.320120000000003</v>
      </c>
      <c r="D53" s="433">
        <v>81.304730000000006</v>
      </c>
      <c r="E53" s="433">
        <v>20.313459999999999</v>
      </c>
      <c r="F53" s="433">
        <v>48.722879999999996</v>
      </c>
      <c r="G53" s="433">
        <v>44.621949999999998</v>
      </c>
      <c r="H53" s="437"/>
      <c r="I53" s="433">
        <v>108.28935999999999</v>
      </c>
      <c r="J53" s="433">
        <v>0</v>
      </c>
      <c r="K53" s="433">
        <v>3.04</v>
      </c>
      <c r="L53" s="433">
        <v>0</v>
      </c>
      <c r="M53" s="433">
        <v>0</v>
      </c>
      <c r="N53" s="433">
        <v>192.68</v>
      </c>
      <c r="O53" s="433">
        <v>34.479999999999997</v>
      </c>
      <c r="P53" s="433">
        <v>22.6005</v>
      </c>
      <c r="Q53" s="433">
        <v>10.637</v>
      </c>
      <c r="R53" s="442">
        <f t="shared" si="5"/>
        <v>566.68988000000013</v>
      </c>
      <c r="S53" s="824"/>
      <c r="T53" s="824"/>
      <c r="U53" s="824"/>
      <c r="V53" s="824"/>
    </row>
    <row r="54" spans="1:22" ht="15" customHeight="1">
      <c r="A54" s="191">
        <f t="shared" si="4"/>
        <v>44779</v>
      </c>
      <c r="B54" s="433">
        <v>36.263199999999998</v>
      </c>
      <c r="C54" s="433">
        <v>23.870080000000002</v>
      </c>
      <c r="D54" s="433">
        <v>60.133279999999999</v>
      </c>
      <c r="E54" s="433">
        <v>30.390970000000003</v>
      </c>
      <c r="F54" s="433">
        <v>58.19879000000001</v>
      </c>
      <c r="G54" s="433">
        <v>41.173470000000002</v>
      </c>
      <c r="H54" s="437"/>
      <c r="I54" s="433">
        <v>131.03376</v>
      </c>
      <c r="J54" s="433">
        <v>0</v>
      </c>
      <c r="K54" s="433">
        <v>3.23</v>
      </c>
      <c r="L54" s="433">
        <v>0</v>
      </c>
      <c r="M54" s="433">
        <v>0</v>
      </c>
      <c r="N54" s="433">
        <v>194.72</v>
      </c>
      <c r="O54" s="433">
        <v>42.6</v>
      </c>
      <c r="P54" s="433">
        <v>34.030500000000004</v>
      </c>
      <c r="Q54" s="433">
        <v>12.87</v>
      </c>
      <c r="R54" s="442">
        <f t="shared" si="5"/>
        <v>608.38076999999998</v>
      </c>
      <c r="S54" s="824"/>
      <c r="T54" s="824"/>
      <c r="U54" s="824"/>
      <c r="V54" s="824"/>
    </row>
    <row r="55" spans="1:22" ht="15" customHeight="1">
      <c r="A55" s="191">
        <f t="shared" si="4"/>
        <v>44780</v>
      </c>
      <c r="B55" s="433">
        <v>52.184570000000001</v>
      </c>
      <c r="C55" s="433">
        <v>24.457799999999999</v>
      </c>
      <c r="D55" s="433">
        <v>76.64237</v>
      </c>
      <c r="E55" s="433">
        <v>30.750379999999996</v>
      </c>
      <c r="F55" s="433">
        <v>56.032510000000002</v>
      </c>
      <c r="G55" s="433">
        <v>42.765419999999999</v>
      </c>
      <c r="H55" s="437"/>
      <c r="I55" s="433">
        <v>118.46512000000001</v>
      </c>
      <c r="J55" s="433">
        <v>0</v>
      </c>
      <c r="K55" s="433">
        <v>3.27</v>
      </c>
      <c r="L55" s="433">
        <v>0</v>
      </c>
      <c r="M55" s="433">
        <v>0</v>
      </c>
      <c r="N55" s="433">
        <v>211</v>
      </c>
      <c r="O55" s="433">
        <v>39.200000000000003</v>
      </c>
      <c r="P55" s="433">
        <v>32.401499999999999</v>
      </c>
      <c r="Q55" s="433">
        <v>13.057</v>
      </c>
      <c r="R55" s="442">
        <f t="shared" si="5"/>
        <v>623.58429999999998</v>
      </c>
      <c r="S55" s="824"/>
      <c r="T55" s="824"/>
      <c r="U55" s="824"/>
      <c r="V55" s="824"/>
    </row>
    <row r="56" spans="1:22" ht="15" customHeight="1">
      <c r="A56" s="191">
        <f t="shared" si="4"/>
        <v>44781</v>
      </c>
      <c r="B56" s="441">
        <v>64.051349999999999</v>
      </c>
      <c r="C56" s="441">
        <v>25.557669999999998</v>
      </c>
      <c r="D56" s="441">
        <v>89.609019999999987</v>
      </c>
      <c r="E56" s="441">
        <v>27.575330000000001</v>
      </c>
      <c r="F56" s="441">
        <v>44.094819999999999</v>
      </c>
      <c r="G56" s="441">
        <v>41.270669999999996</v>
      </c>
      <c r="H56" s="441"/>
      <c r="I56" s="441">
        <v>112.94074999999999</v>
      </c>
      <c r="J56" s="441">
        <v>0</v>
      </c>
      <c r="K56" s="441">
        <v>2.86</v>
      </c>
      <c r="L56" s="441">
        <v>0</v>
      </c>
      <c r="M56" s="441">
        <v>0</v>
      </c>
      <c r="N56" s="441">
        <v>205.48</v>
      </c>
      <c r="O56" s="441">
        <v>44.08</v>
      </c>
      <c r="P56" s="441">
        <v>35.712000000000003</v>
      </c>
      <c r="Q56" s="441">
        <v>14.058</v>
      </c>
      <c r="R56" s="442">
        <f t="shared" si="5"/>
        <v>617.68059000000005</v>
      </c>
      <c r="S56" s="824"/>
      <c r="T56" s="824"/>
      <c r="U56" s="824"/>
      <c r="V56" s="824"/>
    </row>
    <row r="57" spans="1:22" ht="15" customHeight="1">
      <c r="A57" s="191">
        <f t="shared" si="4"/>
        <v>44782</v>
      </c>
      <c r="B57" s="441">
        <v>54.456330000000001</v>
      </c>
      <c r="C57" s="441">
        <v>21.507129999999997</v>
      </c>
      <c r="D57" s="441">
        <v>75.963459999999998</v>
      </c>
      <c r="E57" s="441">
        <v>24.242789999999999</v>
      </c>
      <c r="F57" s="441">
        <v>25.785029999999999</v>
      </c>
      <c r="G57" s="441">
        <v>29.423339999999996</v>
      </c>
      <c r="H57" s="441"/>
      <c r="I57" s="441">
        <v>74.408659999999998</v>
      </c>
      <c r="J57" s="441">
        <v>0</v>
      </c>
      <c r="K57" s="441">
        <v>1.458</v>
      </c>
      <c r="L57" s="441">
        <v>0</v>
      </c>
      <c r="M57" s="441">
        <v>0</v>
      </c>
      <c r="N57" s="441">
        <v>194.32</v>
      </c>
      <c r="O57" s="441">
        <v>35.6</v>
      </c>
      <c r="P57" s="441">
        <v>29.134499999999999</v>
      </c>
      <c r="Q57" s="441">
        <v>13.112</v>
      </c>
      <c r="R57" s="442">
        <f t="shared" si="5"/>
        <v>503.44778000000002</v>
      </c>
      <c r="S57" s="824"/>
      <c r="T57" s="824"/>
      <c r="U57" s="824"/>
      <c r="V57" s="824"/>
    </row>
    <row r="58" spans="1:22" ht="15" customHeight="1">
      <c r="A58" s="191">
        <f t="shared" si="4"/>
        <v>44783</v>
      </c>
      <c r="B58" s="441">
        <v>26.674010000000003</v>
      </c>
      <c r="C58" s="441">
        <v>13.887879999999999</v>
      </c>
      <c r="D58" s="441">
        <v>40.561889999999998</v>
      </c>
      <c r="E58" s="441">
        <v>16.449120000000001</v>
      </c>
      <c r="F58" s="441">
        <v>28.670660000000005</v>
      </c>
      <c r="G58" s="441">
        <v>15.06451</v>
      </c>
      <c r="H58" s="441"/>
      <c r="I58" s="441">
        <v>46.460949999999997</v>
      </c>
      <c r="J58" s="441">
        <v>0</v>
      </c>
      <c r="K58" s="441">
        <v>0.67</v>
      </c>
      <c r="L58" s="441">
        <v>0</v>
      </c>
      <c r="M58" s="441">
        <v>0</v>
      </c>
      <c r="N58" s="441">
        <v>97.2</v>
      </c>
      <c r="O58" s="441">
        <v>17.12</v>
      </c>
      <c r="P58" s="441">
        <v>27.496500000000001</v>
      </c>
      <c r="Q58" s="441">
        <v>4.444</v>
      </c>
      <c r="R58" s="442">
        <f t="shared" si="5"/>
        <v>294.13763000000006</v>
      </c>
      <c r="S58" s="824"/>
      <c r="T58" s="824"/>
      <c r="U58" s="824"/>
      <c r="V58" s="824"/>
    </row>
    <row r="59" spans="1:22" ht="15" customHeight="1">
      <c r="A59" s="191">
        <f t="shared" si="4"/>
        <v>44784</v>
      </c>
      <c r="B59" s="441">
        <v>52.17792</v>
      </c>
      <c r="C59" s="441">
        <v>23.815080000000002</v>
      </c>
      <c r="D59" s="441">
        <v>75.992999999999995</v>
      </c>
      <c r="E59" s="441">
        <v>27.72823</v>
      </c>
      <c r="F59" s="441">
        <v>51.469529999999999</v>
      </c>
      <c r="G59" s="441">
        <v>26.823689999999999</v>
      </c>
      <c r="H59" s="441"/>
      <c r="I59" s="441">
        <v>108.37792</v>
      </c>
      <c r="J59" s="441">
        <v>0</v>
      </c>
      <c r="K59" s="441">
        <v>1.99</v>
      </c>
      <c r="L59" s="441">
        <v>0</v>
      </c>
      <c r="M59" s="441">
        <v>0</v>
      </c>
      <c r="N59" s="441">
        <v>197.28</v>
      </c>
      <c r="O59" s="441">
        <v>42.32</v>
      </c>
      <c r="P59" s="441">
        <v>35.771999999999998</v>
      </c>
      <c r="Q59" s="441">
        <v>10.824</v>
      </c>
      <c r="R59" s="442">
        <f t="shared" si="5"/>
        <v>578.57837000000006</v>
      </c>
      <c r="S59" s="824"/>
      <c r="T59" s="824"/>
      <c r="U59" s="824"/>
      <c r="V59" s="824"/>
    </row>
    <row r="60" spans="1:22" ht="15" customHeight="1">
      <c r="A60" s="191">
        <f t="shared" si="4"/>
        <v>44785</v>
      </c>
      <c r="B60" s="441">
        <v>59.06792999999999</v>
      </c>
      <c r="C60" s="441">
        <v>21.266500000000001</v>
      </c>
      <c r="D60" s="441">
        <v>80.334429999999998</v>
      </c>
      <c r="E60" s="441">
        <v>18.496790000000001</v>
      </c>
      <c r="F60" s="441">
        <v>49.048839999999998</v>
      </c>
      <c r="G60" s="441">
        <v>43.506830000000001</v>
      </c>
      <c r="H60" s="441"/>
      <c r="I60" s="441">
        <v>102.82195999999999</v>
      </c>
      <c r="J60" s="441">
        <v>0</v>
      </c>
      <c r="K60" s="441">
        <v>2.3199999999999998</v>
      </c>
      <c r="L60" s="441">
        <v>0</v>
      </c>
      <c r="M60" s="441">
        <v>0</v>
      </c>
      <c r="N60" s="441">
        <v>196.28</v>
      </c>
      <c r="O60" s="441">
        <v>39.119999999999997</v>
      </c>
      <c r="P60" s="441">
        <v>23.253</v>
      </c>
      <c r="Q60" s="441">
        <v>12.694000000000001</v>
      </c>
      <c r="R60" s="442">
        <f t="shared" si="5"/>
        <v>567.87585000000001</v>
      </c>
      <c r="S60" s="824"/>
      <c r="T60" s="824"/>
      <c r="U60" s="824"/>
      <c r="V60" s="824"/>
    </row>
    <row r="61" spans="1:22" ht="15" customHeight="1">
      <c r="A61" s="191">
        <f t="shared" si="4"/>
        <v>44786</v>
      </c>
      <c r="B61" s="441">
        <v>27.577770000000005</v>
      </c>
      <c r="C61" s="441">
        <v>15.265210000000002</v>
      </c>
      <c r="D61" s="441">
        <v>42.842980000000004</v>
      </c>
      <c r="E61" s="441">
        <v>18.056720000000002</v>
      </c>
      <c r="F61" s="441">
        <v>32.634059999999998</v>
      </c>
      <c r="G61" s="441">
        <v>23.871950000000005</v>
      </c>
      <c r="H61" s="441"/>
      <c r="I61" s="441">
        <v>66.300399999999996</v>
      </c>
      <c r="J61" s="441">
        <v>0</v>
      </c>
      <c r="K61" s="441">
        <v>1.8</v>
      </c>
      <c r="L61" s="441">
        <v>0</v>
      </c>
      <c r="M61" s="441">
        <v>0</v>
      </c>
      <c r="N61" s="441">
        <v>135.52000000000001</v>
      </c>
      <c r="O61" s="441">
        <v>25.88</v>
      </c>
      <c r="P61" s="441">
        <v>23.402999999999999</v>
      </c>
      <c r="Q61" s="441">
        <v>7.2270000000000003</v>
      </c>
      <c r="R61" s="442">
        <f t="shared" si="5"/>
        <v>377.53611000000001</v>
      </c>
      <c r="S61" s="824"/>
      <c r="T61" s="824"/>
      <c r="U61" s="824"/>
      <c r="V61" s="824"/>
    </row>
    <row r="62" spans="1:22" ht="15" customHeight="1">
      <c r="A62" s="191">
        <f t="shared" si="4"/>
        <v>44787</v>
      </c>
      <c r="B62" s="441">
        <v>45.667180000000002</v>
      </c>
      <c r="C62" s="441">
        <v>25.407389999999999</v>
      </c>
      <c r="D62" s="441">
        <v>71.074570000000008</v>
      </c>
      <c r="E62" s="441">
        <v>30.681870000000004</v>
      </c>
      <c r="F62" s="441">
        <v>53.746610000000004</v>
      </c>
      <c r="G62" s="441">
        <v>35.195900000000002</v>
      </c>
      <c r="H62" s="441"/>
      <c r="I62" s="441">
        <v>114.91270000000002</v>
      </c>
      <c r="J62" s="441">
        <v>0</v>
      </c>
      <c r="K62" s="441">
        <v>2.2599999999999998</v>
      </c>
      <c r="L62" s="441">
        <v>0</v>
      </c>
      <c r="M62" s="441">
        <v>0</v>
      </c>
      <c r="N62" s="441">
        <v>186.56</v>
      </c>
      <c r="O62" s="441">
        <v>38.96</v>
      </c>
      <c r="P62" s="441">
        <v>36.274500000000003</v>
      </c>
      <c r="Q62" s="441">
        <v>11.605</v>
      </c>
      <c r="R62" s="442">
        <f t="shared" si="5"/>
        <v>581.27115000000003</v>
      </c>
      <c r="S62" s="824"/>
      <c r="T62" s="824"/>
      <c r="U62" s="824"/>
      <c r="V62" s="824"/>
    </row>
    <row r="63" spans="1:22" ht="15" customHeight="1">
      <c r="A63" s="191">
        <f t="shared" si="4"/>
        <v>44788</v>
      </c>
      <c r="B63" s="433">
        <v>32.124929999999999</v>
      </c>
      <c r="C63" s="433">
        <v>17.543509999999998</v>
      </c>
      <c r="D63" s="433">
        <v>49.668440000000004</v>
      </c>
      <c r="E63" s="433">
        <v>22.33229</v>
      </c>
      <c r="F63" s="433">
        <v>30.161830000000002</v>
      </c>
      <c r="G63" s="433">
        <v>18.533480000000001</v>
      </c>
      <c r="H63" s="437"/>
      <c r="I63" s="433">
        <v>0</v>
      </c>
      <c r="J63" s="433">
        <v>0</v>
      </c>
      <c r="K63" s="433">
        <v>1.66</v>
      </c>
      <c r="L63" s="433">
        <v>0</v>
      </c>
      <c r="M63" s="433">
        <v>0</v>
      </c>
      <c r="N63" s="433">
        <v>122.76</v>
      </c>
      <c r="O63" s="433">
        <v>27.44</v>
      </c>
      <c r="P63" s="433">
        <v>30.536999999999999</v>
      </c>
      <c r="Q63" s="433">
        <v>6.468</v>
      </c>
      <c r="R63" s="442">
        <f t="shared" si="5"/>
        <v>309.56103999999999</v>
      </c>
      <c r="S63" s="824"/>
      <c r="T63" s="824"/>
      <c r="U63" s="824"/>
      <c r="V63" s="824"/>
    </row>
    <row r="64" spans="1:22" ht="15" customHeight="1">
      <c r="A64" s="191">
        <f t="shared" si="4"/>
        <v>44789</v>
      </c>
      <c r="B64" s="433">
        <v>35.075150000000001</v>
      </c>
      <c r="C64" s="433">
        <v>1.4638800000000001</v>
      </c>
      <c r="D64" s="433">
        <v>36.539029999999997</v>
      </c>
      <c r="E64" s="433">
        <v>18.663040000000002</v>
      </c>
      <c r="F64" s="433">
        <v>33.708289999999998</v>
      </c>
      <c r="G64" s="433">
        <v>26.497630000000001</v>
      </c>
      <c r="H64" s="437"/>
      <c r="I64" s="433">
        <v>69.695989999999995</v>
      </c>
      <c r="J64" s="433">
        <v>0</v>
      </c>
      <c r="K64" s="433">
        <v>2.17</v>
      </c>
      <c r="L64" s="433">
        <v>0</v>
      </c>
      <c r="M64" s="433">
        <v>0</v>
      </c>
      <c r="N64" s="433">
        <v>113.96</v>
      </c>
      <c r="O64" s="433">
        <v>32.479999999999997</v>
      </c>
      <c r="P64" s="433">
        <v>30.716999999999999</v>
      </c>
      <c r="Q64" s="433">
        <v>2.4529999999999998</v>
      </c>
      <c r="R64" s="442">
        <f t="shared" si="5"/>
        <v>366.88397999999995</v>
      </c>
      <c r="S64" s="824"/>
      <c r="T64" s="824"/>
      <c r="U64" s="824"/>
      <c r="V64" s="824"/>
    </row>
    <row r="65" spans="1:22" ht="15" customHeight="1">
      <c r="A65" s="191">
        <f t="shared" si="4"/>
        <v>44790</v>
      </c>
      <c r="B65" s="433">
        <v>47.994130000000006</v>
      </c>
      <c r="C65" s="433">
        <v>9.1352099999999989</v>
      </c>
      <c r="D65" s="433">
        <v>57.129340000000006</v>
      </c>
      <c r="E65" s="433">
        <v>16.147629999999999</v>
      </c>
      <c r="F65" s="433">
        <v>36.329339999999995</v>
      </c>
      <c r="G65" s="433">
        <v>25.605930000000001</v>
      </c>
      <c r="H65" s="437"/>
      <c r="I65" s="433">
        <v>22.0823</v>
      </c>
      <c r="J65" s="433">
        <v>0</v>
      </c>
      <c r="K65" s="433">
        <v>1.82</v>
      </c>
      <c r="L65" s="433">
        <v>0</v>
      </c>
      <c r="M65" s="433">
        <v>0</v>
      </c>
      <c r="N65" s="433">
        <v>150.4</v>
      </c>
      <c r="O65" s="433">
        <v>32.76</v>
      </c>
      <c r="P65" s="433">
        <v>36.961500000000001</v>
      </c>
      <c r="Q65" s="433">
        <v>8.36</v>
      </c>
      <c r="R65" s="442">
        <f t="shared" si="5"/>
        <v>387.59604000000002</v>
      </c>
      <c r="S65" s="824"/>
      <c r="T65" s="824"/>
      <c r="U65" s="824"/>
      <c r="V65" s="824"/>
    </row>
    <row r="66" spans="1:22" ht="15" customHeight="1">
      <c r="A66" s="191">
        <f t="shared" si="4"/>
        <v>44791</v>
      </c>
      <c r="B66" s="433">
        <v>57.653190000000002</v>
      </c>
      <c r="C66" s="433">
        <v>0</v>
      </c>
      <c r="D66" s="433">
        <v>57.653190000000002</v>
      </c>
      <c r="E66" s="433">
        <v>33.541679999999999</v>
      </c>
      <c r="F66" s="433">
        <v>37.616680000000002</v>
      </c>
      <c r="G66" s="433">
        <v>33.693359999999998</v>
      </c>
      <c r="H66" s="437"/>
      <c r="I66" s="433">
        <v>103.21820999999998</v>
      </c>
      <c r="J66" s="433">
        <v>0</v>
      </c>
      <c r="K66" s="433">
        <v>2.86</v>
      </c>
      <c r="L66" s="433">
        <v>0</v>
      </c>
      <c r="M66" s="433">
        <v>0</v>
      </c>
      <c r="N66" s="433">
        <v>153.36000000000001</v>
      </c>
      <c r="O66" s="433">
        <v>49.12</v>
      </c>
      <c r="P66" s="433">
        <v>35.606999999999999</v>
      </c>
      <c r="Q66" s="433">
        <v>13.156000000000001</v>
      </c>
      <c r="R66" s="442">
        <f t="shared" si="5"/>
        <v>519.82611999999995</v>
      </c>
      <c r="S66" s="824"/>
      <c r="T66" s="824"/>
      <c r="U66" s="824"/>
      <c r="V66" s="824"/>
    </row>
    <row r="67" spans="1:22" ht="15" customHeight="1">
      <c r="A67" s="191">
        <f t="shared" si="4"/>
        <v>44792</v>
      </c>
      <c r="B67" s="433">
        <v>66.688699999999997</v>
      </c>
      <c r="C67" s="433">
        <v>0</v>
      </c>
      <c r="D67" s="433">
        <v>66.688699999999997</v>
      </c>
      <c r="E67" s="433">
        <v>40.830060000000003</v>
      </c>
      <c r="F67" s="433">
        <v>34.278400000000005</v>
      </c>
      <c r="G67" s="433">
        <v>40.063729999999993</v>
      </c>
      <c r="H67" s="437"/>
      <c r="I67" s="433">
        <v>108.75619</v>
      </c>
      <c r="J67" s="433">
        <v>0</v>
      </c>
      <c r="K67" s="433">
        <v>2.5</v>
      </c>
      <c r="L67" s="433">
        <v>0</v>
      </c>
      <c r="M67" s="433">
        <v>0</v>
      </c>
      <c r="N67" s="433">
        <v>182.6</v>
      </c>
      <c r="O67" s="433">
        <v>47.92</v>
      </c>
      <c r="P67" s="433">
        <v>22.664999999999999</v>
      </c>
      <c r="Q67" s="433">
        <v>12.243</v>
      </c>
      <c r="R67" s="442">
        <f t="shared" si="5"/>
        <v>558.54507999999998</v>
      </c>
      <c r="S67" s="824"/>
      <c r="T67" s="824"/>
      <c r="U67" s="824"/>
      <c r="V67" s="824"/>
    </row>
    <row r="68" spans="1:22" ht="15" customHeight="1">
      <c r="A68" s="191">
        <f t="shared" si="4"/>
        <v>44793</v>
      </c>
      <c r="B68" s="433">
        <v>62.682110000000002</v>
      </c>
      <c r="C68" s="433">
        <v>0</v>
      </c>
      <c r="D68" s="433">
        <v>62.682110000000002</v>
      </c>
      <c r="E68" s="433">
        <v>38.88458</v>
      </c>
      <c r="F68" s="433">
        <v>43.959960000000002</v>
      </c>
      <c r="G68" s="433">
        <v>47.824139999999993</v>
      </c>
      <c r="H68" s="437"/>
      <c r="I68" s="433">
        <v>102.53343999999998</v>
      </c>
      <c r="J68" s="433">
        <v>0</v>
      </c>
      <c r="K68" s="433">
        <v>0.64</v>
      </c>
      <c r="L68" s="433">
        <v>0</v>
      </c>
      <c r="M68" s="433">
        <v>0</v>
      </c>
      <c r="N68" s="433">
        <v>177.88</v>
      </c>
      <c r="O68" s="433">
        <v>32.6</v>
      </c>
      <c r="P68" s="433">
        <v>37.716000000000001</v>
      </c>
      <c r="Q68" s="433">
        <v>14.574999999999999</v>
      </c>
      <c r="R68" s="442">
        <f t="shared" si="5"/>
        <v>559.29523000000006</v>
      </c>
      <c r="S68" s="824"/>
      <c r="T68" s="824"/>
      <c r="U68" s="824"/>
      <c r="V68" s="824"/>
    </row>
    <row r="69" spans="1:22" ht="15" customHeight="1">
      <c r="A69" s="191">
        <f t="shared" si="4"/>
        <v>44794</v>
      </c>
      <c r="B69" s="433">
        <v>51.94988</v>
      </c>
      <c r="C69" s="433">
        <v>0</v>
      </c>
      <c r="D69" s="433">
        <v>51.94988</v>
      </c>
      <c r="E69" s="433">
        <v>42.289490000000001</v>
      </c>
      <c r="F69" s="433">
        <v>50.575249999999997</v>
      </c>
      <c r="G69" s="433">
        <v>41.593940000000003</v>
      </c>
      <c r="H69" s="437"/>
      <c r="I69" s="433">
        <v>109.20168</v>
      </c>
      <c r="J69" s="433">
        <v>0</v>
      </c>
      <c r="K69" s="433">
        <v>1.21</v>
      </c>
      <c r="L69" s="433">
        <v>0</v>
      </c>
      <c r="M69" s="433">
        <v>0</v>
      </c>
      <c r="N69" s="433">
        <v>195.48</v>
      </c>
      <c r="O69" s="433">
        <v>44.84</v>
      </c>
      <c r="P69" s="433">
        <v>25.3095</v>
      </c>
      <c r="Q69" s="433">
        <v>12.705</v>
      </c>
      <c r="R69" s="442">
        <f t="shared" si="5"/>
        <v>575.15473999999995</v>
      </c>
      <c r="S69" s="824"/>
      <c r="T69" s="824"/>
      <c r="U69" s="824"/>
      <c r="V69" s="824"/>
    </row>
    <row r="70" spans="1:22" ht="15" customHeight="1">
      <c r="A70" s="191">
        <f t="shared" si="4"/>
        <v>44795</v>
      </c>
      <c r="B70" s="443">
        <v>68.704460000000012</v>
      </c>
      <c r="C70" s="443">
        <v>0</v>
      </c>
      <c r="D70" s="443">
        <v>68.704460000000012</v>
      </c>
      <c r="E70" s="443">
        <v>36.787019999999998</v>
      </c>
      <c r="F70" s="443">
        <v>47.983879999999999</v>
      </c>
      <c r="G70" s="443">
        <v>44.314080000000004</v>
      </c>
      <c r="H70" s="443"/>
      <c r="I70" s="443">
        <v>118.62092999999999</v>
      </c>
      <c r="J70" s="443">
        <v>0</v>
      </c>
      <c r="K70" s="443">
        <v>2.37</v>
      </c>
      <c r="L70" s="443">
        <v>0</v>
      </c>
      <c r="M70" s="443">
        <v>0</v>
      </c>
      <c r="N70" s="443">
        <v>191.56</v>
      </c>
      <c r="O70" s="443">
        <v>35.68</v>
      </c>
      <c r="P70" s="443">
        <v>31.837499999999999</v>
      </c>
      <c r="Q70" s="443">
        <v>14.025</v>
      </c>
      <c r="R70" s="442">
        <f t="shared" si="5"/>
        <v>591.88286999999991</v>
      </c>
      <c r="S70" s="824"/>
      <c r="T70" s="824"/>
      <c r="U70" s="824"/>
      <c r="V70" s="824"/>
    </row>
    <row r="71" spans="1:22" ht="15" customHeight="1">
      <c r="A71" s="191">
        <f t="shared" si="4"/>
        <v>44796</v>
      </c>
      <c r="B71" s="443">
        <v>56.609370000000006</v>
      </c>
      <c r="C71" s="443">
        <v>0</v>
      </c>
      <c r="D71" s="443">
        <v>56.609370000000006</v>
      </c>
      <c r="E71" s="443">
        <v>44.874169999999999</v>
      </c>
      <c r="F71" s="443">
        <v>42.164679999999997</v>
      </c>
      <c r="G71" s="443">
        <v>37.482349999999997</v>
      </c>
      <c r="H71" s="443"/>
      <c r="I71" s="443">
        <v>113.83174000000001</v>
      </c>
      <c r="J71" s="443">
        <v>0</v>
      </c>
      <c r="K71" s="443">
        <v>1.05</v>
      </c>
      <c r="L71" s="443">
        <v>0</v>
      </c>
      <c r="M71" s="443">
        <v>0</v>
      </c>
      <c r="N71" s="443">
        <v>188.16</v>
      </c>
      <c r="O71" s="443">
        <v>35.92</v>
      </c>
      <c r="P71" s="443">
        <v>34.200000000000003</v>
      </c>
      <c r="Q71" s="443">
        <v>13.882</v>
      </c>
      <c r="R71" s="442">
        <f t="shared" si="5"/>
        <v>568.17430999999999</v>
      </c>
      <c r="S71" s="824"/>
      <c r="T71" s="824"/>
      <c r="U71" s="824"/>
      <c r="V71" s="824"/>
    </row>
    <row r="72" spans="1:22" ht="15" customHeight="1">
      <c r="A72" s="191">
        <f t="shared" si="4"/>
        <v>44797</v>
      </c>
      <c r="B72" s="443">
        <v>48.911399999999993</v>
      </c>
      <c r="C72" s="443">
        <v>0</v>
      </c>
      <c r="D72" s="443">
        <v>48.911399999999993</v>
      </c>
      <c r="E72" s="443">
        <v>31.821370000000002</v>
      </c>
      <c r="F72" s="443">
        <v>30.103240000000003</v>
      </c>
      <c r="G72" s="443">
        <v>29.936089999999997</v>
      </c>
      <c r="H72" s="443"/>
      <c r="I72" s="443">
        <v>86.618179999999981</v>
      </c>
      <c r="J72" s="443">
        <v>0</v>
      </c>
      <c r="K72" s="443">
        <v>1.64</v>
      </c>
      <c r="L72" s="443">
        <v>0</v>
      </c>
      <c r="M72" s="443">
        <v>0</v>
      </c>
      <c r="N72" s="443">
        <v>131</v>
      </c>
      <c r="O72" s="443">
        <v>22.2</v>
      </c>
      <c r="P72" s="443">
        <v>31.65</v>
      </c>
      <c r="Q72" s="443">
        <v>6.1710000000000003</v>
      </c>
      <c r="R72" s="442">
        <f t="shared" si="5"/>
        <v>420.05127999999991</v>
      </c>
      <c r="S72" s="824"/>
      <c r="T72" s="824"/>
      <c r="U72" s="824"/>
      <c r="V72" s="824"/>
    </row>
    <row r="73" spans="1:22" ht="15" customHeight="1">
      <c r="A73" s="191">
        <f t="shared" si="4"/>
        <v>44798</v>
      </c>
      <c r="B73" s="443">
        <v>44.067680000000003</v>
      </c>
      <c r="C73" s="443">
        <v>0</v>
      </c>
      <c r="D73" s="443">
        <v>44.067680000000003</v>
      </c>
      <c r="E73" s="443">
        <v>24.069179999999999</v>
      </c>
      <c r="F73" s="443">
        <v>21.244319999999998</v>
      </c>
      <c r="G73" s="443">
        <v>25.322040000000001</v>
      </c>
      <c r="H73" s="443"/>
      <c r="I73" s="443">
        <v>71.899919999999995</v>
      </c>
      <c r="J73" s="443">
        <v>0</v>
      </c>
      <c r="K73" s="443">
        <v>2.39</v>
      </c>
      <c r="L73" s="443">
        <v>0</v>
      </c>
      <c r="M73" s="443">
        <v>0</v>
      </c>
      <c r="N73" s="443">
        <v>89.56</v>
      </c>
      <c r="O73" s="443">
        <v>28.44</v>
      </c>
      <c r="P73" s="443">
        <v>14.2905</v>
      </c>
      <c r="Q73" s="443">
        <v>5.61</v>
      </c>
      <c r="R73" s="442">
        <f t="shared" si="5"/>
        <v>326.89364</v>
      </c>
      <c r="S73" s="824"/>
      <c r="T73" s="824"/>
      <c r="U73" s="824"/>
      <c r="V73" s="824"/>
    </row>
    <row r="74" spans="1:22" ht="15" customHeight="1">
      <c r="A74" s="191">
        <f t="shared" si="4"/>
        <v>44799</v>
      </c>
      <c r="B74" s="443">
        <v>48.263160000000013</v>
      </c>
      <c r="C74" s="443">
        <v>0</v>
      </c>
      <c r="D74" s="443">
        <v>48.263160000000013</v>
      </c>
      <c r="E74" s="443">
        <v>29.426410000000004</v>
      </c>
      <c r="F74" s="443">
        <v>25.056980000000003</v>
      </c>
      <c r="G74" s="443">
        <v>28.298419999999997</v>
      </c>
      <c r="H74" s="443"/>
      <c r="I74" s="443">
        <v>81.697270000000017</v>
      </c>
      <c r="J74" s="443">
        <v>0</v>
      </c>
      <c r="K74" s="443">
        <v>3.64</v>
      </c>
      <c r="L74" s="443">
        <v>0</v>
      </c>
      <c r="M74" s="443">
        <v>0</v>
      </c>
      <c r="N74" s="443">
        <v>126.24</v>
      </c>
      <c r="O74" s="443">
        <v>21.56</v>
      </c>
      <c r="P74" s="443">
        <v>30.409500000000001</v>
      </c>
      <c r="Q74" s="443">
        <v>7.4690000000000003</v>
      </c>
      <c r="R74" s="442">
        <f t="shared" si="5"/>
        <v>402.06074000000001</v>
      </c>
      <c r="S74" s="824"/>
      <c r="T74" s="824"/>
      <c r="U74" s="824"/>
      <c r="V74" s="824"/>
    </row>
    <row r="75" spans="1:22" ht="15" customHeight="1">
      <c r="A75" s="191">
        <f t="shared" si="4"/>
        <v>44800</v>
      </c>
      <c r="B75" s="443">
        <v>55.563389999999998</v>
      </c>
      <c r="C75" s="443">
        <v>0</v>
      </c>
      <c r="D75" s="443">
        <v>55.563389999999998</v>
      </c>
      <c r="E75" s="443">
        <v>42.863630000000001</v>
      </c>
      <c r="F75" s="443">
        <v>49.503209999999996</v>
      </c>
      <c r="G75" s="443">
        <v>47.373349999999988</v>
      </c>
      <c r="H75" s="443"/>
      <c r="I75" s="443">
        <v>120.93776000000001</v>
      </c>
      <c r="J75" s="443">
        <v>0</v>
      </c>
      <c r="K75" s="443">
        <v>2.0099999999999998</v>
      </c>
      <c r="L75" s="443">
        <v>0</v>
      </c>
      <c r="M75" s="443">
        <v>0</v>
      </c>
      <c r="N75" s="443">
        <v>164.64</v>
      </c>
      <c r="O75" s="443">
        <v>47</v>
      </c>
      <c r="P75" s="443">
        <v>40.258499999999998</v>
      </c>
      <c r="Q75" s="443">
        <v>12.089</v>
      </c>
      <c r="R75" s="442">
        <f t="shared" si="5"/>
        <v>582.23883999999998</v>
      </c>
      <c r="S75" s="824"/>
      <c r="T75" s="824"/>
      <c r="U75" s="824"/>
      <c r="V75" s="824"/>
    </row>
    <row r="76" spans="1:22" ht="15" customHeight="1">
      <c r="A76" s="191">
        <f t="shared" si="4"/>
        <v>44801</v>
      </c>
      <c r="B76" s="443">
        <v>63.54036</v>
      </c>
      <c r="C76" s="443">
        <v>0</v>
      </c>
      <c r="D76" s="443">
        <v>63.54036</v>
      </c>
      <c r="E76" s="443">
        <v>43.624970000000005</v>
      </c>
      <c r="F76" s="443">
        <v>27.953189999999996</v>
      </c>
      <c r="G76" s="443">
        <v>41.044059999999995</v>
      </c>
      <c r="H76" s="443"/>
      <c r="I76" s="443">
        <v>77.088929999999991</v>
      </c>
      <c r="J76" s="443">
        <v>0</v>
      </c>
      <c r="K76" s="443">
        <v>2.17</v>
      </c>
      <c r="L76" s="443">
        <v>0</v>
      </c>
      <c r="M76" s="443">
        <v>0</v>
      </c>
      <c r="N76" s="443">
        <v>154.12</v>
      </c>
      <c r="O76" s="443">
        <v>31.52</v>
      </c>
      <c r="P76" s="443">
        <v>39.538499999999999</v>
      </c>
      <c r="Q76" s="443">
        <v>0</v>
      </c>
      <c r="R76" s="442">
        <f t="shared" si="5"/>
        <v>480.60001</v>
      </c>
      <c r="S76" s="824"/>
      <c r="T76" s="824"/>
      <c r="U76" s="824"/>
      <c r="V76" s="824"/>
    </row>
    <row r="77" spans="1:22" ht="15" customHeight="1">
      <c r="A77" s="191">
        <f t="shared" si="4"/>
        <v>44802</v>
      </c>
      <c r="B77" s="444">
        <v>54.318429999999999</v>
      </c>
      <c r="C77" s="444">
        <v>0</v>
      </c>
      <c r="D77" s="444">
        <v>54.318429999999999</v>
      </c>
      <c r="E77" s="444">
        <v>26.889309999999998</v>
      </c>
      <c r="F77" s="444">
        <v>49.45975</v>
      </c>
      <c r="G77" s="444">
        <v>34.213770000000004</v>
      </c>
      <c r="H77" s="444"/>
      <c r="I77" s="444">
        <v>95.018219999999985</v>
      </c>
      <c r="J77" s="444">
        <v>0</v>
      </c>
      <c r="K77" s="444">
        <v>2.17</v>
      </c>
      <c r="L77" s="444">
        <v>0</v>
      </c>
      <c r="M77" s="444">
        <v>0</v>
      </c>
      <c r="N77" s="444">
        <v>144.19999999999999</v>
      </c>
      <c r="O77" s="444">
        <v>33.36</v>
      </c>
      <c r="P77" s="444">
        <v>39.527999999999999</v>
      </c>
      <c r="Q77" s="444">
        <v>9.8450000000000006</v>
      </c>
      <c r="R77" s="442">
        <f t="shared" si="5"/>
        <v>489.00248000000005</v>
      </c>
      <c r="S77" s="824"/>
      <c r="T77" s="824"/>
      <c r="U77" s="824"/>
      <c r="V77" s="824"/>
    </row>
    <row r="78" spans="1:22" ht="15" customHeight="1">
      <c r="A78" s="191">
        <f t="shared" si="4"/>
        <v>44803</v>
      </c>
      <c r="B78" s="444">
        <v>56.516889999999997</v>
      </c>
      <c r="C78" s="444">
        <v>0</v>
      </c>
      <c r="D78" s="444">
        <v>56.516889999999997</v>
      </c>
      <c r="E78" s="444">
        <v>27.534299999999995</v>
      </c>
      <c r="F78" s="444">
        <v>35.621730000000007</v>
      </c>
      <c r="G78" s="444">
        <v>25.729629999999997</v>
      </c>
      <c r="H78" s="444"/>
      <c r="I78" s="444">
        <v>61.40352</v>
      </c>
      <c r="J78" s="444">
        <v>0</v>
      </c>
      <c r="K78" s="444">
        <v>1.76</v>
      </c>
      <c r="L78" s="444">
        <v>0</v>
      </c>
      <c r="M78" s="444">
        <v>0</v>
      </c>
      <c r="N78" s="444">
        <v>168.64</v>
      </c>
      <c r="O78" s="444">
        <v>20.84</v>
      </c>
      <c r="P78" s="444">
        <v>32.6145</v>
      </c>
      <c r="Q78" s="444">
        <v>7.1059999999999999</v>
      </c>
      <c r="R78" s="442">
        <f t="shared" si="5"/>
        <v>437.76656999999994</v>
      </c>
      <c r="S78" s="824"/>
      <c r="T78" s="824"/>
      <c r="U78" s="824"/>
      <c r="V78" s="824"/>
    </row>
    <row r="79" spans="1:22" ht="15" customHeight="1">
      <c r="A79" s="191">
        <v>31</v>
      </c>
      <c r="B79" s="444">
        <v>32.626629999999999</v>
      </c>
      <c r="C79" s="444">
        <v>0</v>
      </c>
      <c r="D79" s="444">
        <v>32.626629999999999</v>
      </c>
      <c r="E79" s="444">
        <v>22.634040000000002</v>
      </c>
      <c r="F79" s="444">
        <v>19.700130000000001</v>
      </c>
      <c r="G79" s="444">
        <v>15.0418</v>
      </c>
      <c r="H79" s="444"/>
      <c r="I79" s="444">
        <v>42.235959999999999</v>
      </c>
      <c r="J79" s="444">
        <v>0</v>
      </c>
      <c r="K79" s="444">
        <v>1.48</v>
      </c>
      <c r="L79" s="444">
        <v>0</v>
      </c>
      <c r="M79" s="444">
        <v>0</v>
      </c>
      <c r="N79" s="444">
        <v>104.04</v>
      </c>
      <c r="O79" s="444">
        <v>14.8</v>
      </c>
      <c r="P79" s="444">
        <v>33.78</v>
      </c>
      <c r="Q79" s="444">
        <v>5.3460000000000001</v>
      </c>
      <c r="R79" s="442">
        <f t="shared" si="5"/>
        <v>291.68456000000003</v>
      </c>
      <c r="S79" s="824"/>
      <c r="T79" s="824"/>
      <c r="U79" s="824"/>
      <c r="V79" s="824"/>
    </row>
    <row r="80" spans="1:22" ht="15" customHeight="1">
      <c r="A80" s="181" t="s">
        <v>69</v>
      </c>
      <c r="B80" s="434">
        <f t="shared" ref="B80:Q80" si="6">SUM(B49:B79)</f>
        <v>1547.7622600000002</v>
      </c>
      <c r="C80" s="434">
        <f>SUM(C49:C79)</f>
        <v>315.55648000000002</v>
      </c>
      <c r="D80" s="434">
        <f>SUM(D49:D79)</f>
        <v>1863.3187399999997</v>
      </c>
      <c r="E80" s="434">
        <f t="shared" si="6"/>
        <v>868.68954000000008</v>
      </c>
      <c r="F80" s="434">
        <f t="shared" si="6"/>
        <v>1224.9220300000002</v>
      </c>
      <c r="G80" s="434">
        <f t="shared" si="6"/>
        <v>1026.1356399999997</v>
      </c>
      <c r="H80" s="439"/>
      <c r="I80" s="434">
        <f t="shared" si="6"/>
        <v>2770.4422599999994</v>
      </c>
      <c r="J80" s="434">
        <f t="shared" si="6"/>
        <v>0</v>
      </c>
      <c r="K80" s="434">
        <f t="shared" si="6"/>
        <v>67.207999999999998</v>
      </c>
      <c r="L80" s="434">
        <f t="shared" si="6"/>
        <v>0</v>
      </c>
      <c r="M80" s="434">
        <f t="shared" si="6"/>
        <v>0</v>
      </c>
      <c r="N80" s="434">
        <f t="shared" si="6"/>
        <v>5023.0400000000009</v>
      </c>
      <c r="O80" s="434">
        <f t="shared" si="6"/>
        <v>1044.4399999999998</v>
      </c>
      <c r="P80" s="434">
        <f t="shared" si="6"/>
        <v>954.34499999999991</v>
      </c>
      <c r="Q80" s="434">
        <f t="shared" si="6"/>
        <v>297.88</v>
      </c>
      <c r="R80" s="434">
        <f>SUM(R49:R79)</f>
        <v>15140.42121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-636.68125999999984</v>
      </c>
      <c r="C81" s="827"/>
      <c r="D81" s="435">
        <f>+D80-D48</f>
        <v>-636.68126000000029</v>
      </c>
      <c r="E81" s="435">
        <f t="shared" ref="E81:Q81" si="7">+E80-E48</f>
        <v>-141.31045999999992</v>
      </c>
      <c r="F81" s="435">
        <f t="shared" si="7"/>
        <v>412.92203000000018</v>
      </c>
      <c r="G81" s="435">
        <f t="shared" si="7"/>
        <v>-193.86436000000026</v>
      </c>
      <c r="H81" s="440"/>
      <c r="I81" s="435">
        <f t="shared" si="7"/>
        <v>21.442259999999351</v>
      </c>
      <c r="J81" s="435">
        <f t="shared" si="7"/>
        <v>0</v>
      </c>
      <c r="K81" s="435">
        <f t="shared" si="7"/>
        <v>32.207999999999998</v>
      </c>
      <c r="L81" s="435">
        <f t="shared" si="7"/>
        <v>0</v>
      </c>
      <c r="M81" s="435">
        <f t="shared" si="7"/>
        <v>0</v>
      </c>
      <c r="N81" s="435">
        <f t="shared" si="7"/>
        <v>-179.95999999999913</v>
      </c>
      <c r="O81" s="435">
        <f t="shared" si="7"/>
        <v>55.439999999999827</v>
      </c>
      <c r="P81" s="435">
        <f t="shared" si="7"/>
        <v>107.34499999999991</v>
      </c>
      <c r="Q81" s="435">
        <f t="shared" si="7"/>
        <v>69.88</v>
      </c>
      <c r="R81" s="435">
        <f>+R80-R48</f>
        <v>-452.57878999999957</v>
      </c>
      <c r="S81" s="828"/>
      <c r="T81" s="828"/>
      <c r="U81" s="828"/>
      <c r="V81" s="828"/>
    </row>
    <row r="82" spans="1:22" ht="15" customHeight="1"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N89" s="329"/>
      <c r="O89" s="329"/>
      <c r="P89" s="329"/>
      <c r="Q89" s="329"/>
      <c r="S89" s="329"/>
    </row>
  </sheetData>
  <mergeCells count="100">
    <mergeCell ref="N5:S5"/>
    <mergeCell ref="T5:V5"/>
    <mergeCell ref="S2:T2"/>
    <mergeCell ref="U2:V2"/>
    <mergeCell ref="C3:I4"/>
    <mergeCell ref="J3:L4"/>
    <mergeCell ref="M3:R4"/>
    <mergeCell ref="S3:T3"/>
    <mergeCell ref="S15:V15"/>
    <mergeCell ref="S10:V10"/>
    <mergeCell ref="S11:V11"/>
    <mergeCell ref="S12:V12"/>
    <mergeCell ref="S13:V13"/>
    <mergeCell ref="S14:V14"/>
    <mergeCell ref="B8:H8"/>
    <mergeCell ref="U3:V3"/>
    <mergeCell ref="S4:T4"/>
    <mergeCell ref="U4:V4"/>
    <mergeCell ref="A8:A9"/>
    <mergeCell ref="J8:K8"/>
    <mergeCell ref="L8:O8"/>
    <mergeCell ref="R8:R9"/>
    <mergeCell ref="S8:V9"/>
    <mergeCell ref="A1:B4"/>
    <mergeCell ref="C1:R2"/>
    <mergeCell ref="S1:T1"/>
    <mergeCell ref="U1:V1"/>
    <mergeCell ref="A5:C5"/>
    <mergeCell ref="D5:I5"/>
    <mergeCell ref="J5:M5"/>
    <mergeCell ref="S27:V27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39:V39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A46:A47"/>
    <mergeCell ref="J46:K46"/>
    <mergeCell ref="L46:O46"/>
    <mergeCell ref="R46:R47"/>
    <mergeCell ref="S52:V52"/>
    <mergeCell ref="B48:C48"/>
    <mergeCell ref="S48:V48"/>
    <mergeCell ref="S49:V49"/>
    <mergeCell ref="S50:V50"/>
    <mergeCell ref="S51:V51"/>
    <mergeCell ref="B46:H46"/>
    <mergeCell ref="S40:V40"/>
    <mergeCell ref="S41:V41"/>
    <mergeCell ref="S42:V42"/>
    <mergeCell ref="S43:V43"/>
    <mergeCell ref="S46:V47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77:V77"/>
    <mergeCell ref="S78:V78"/>
    <mergeCell ref="S79:V79"/>
    <mergeCell ref="S80:V80"/>
    <mergeCell ref="B81:C81"/>
    <mergeCell ref="S81:V81"/>
  </mergeCells>
  <conditionalFormatting sqref="S11:S41">
    <cfRule type="cellIs" dxfId="6133" priority="992" operator="greaterThan">
      <formula>$S$10</formula>
    </cfRule>
  </conditionalFormatting>
  <conditionalFormatting sqref="R11">
    <cfRule type="cellIs" dxfId="6132" priority="987" operator="greaterThan">
      <formula>$R$10</formula>
    </cfRule>
  </conditionalFormatting>
  <conditionalFormatting sqref="Q27">
    <cfRule type="cellIs" dxfId="6131" priority="682" operator="greaterThan">
      <formula>$J$10</formula>
    </cfRule>
  </conditionalFormatting>
  <conditionalFormatting sqref="I25">
    <cfRule type="cellIs" dxfId="6130" priority="736" operator="greaterThan">
      <formula>$I$10</formula>
    </cfRule>
  </conditionalFormatting>
  <conditionalFormatting sqref="I25">
    <cfRule type="cellIs" dxfId="6129" priority="735" operator="greaterThan">
      <formula>$I$10</formula>
    </cfRule>
  </conditionalFormatting>
  <conditionalFormatting sqref="N25">
    <cfRule type="cellIs" dxfId="6128" priority="734" operator="greaterThan">
      <formula>$N$10</formula>
    </cfRule>
  </conditionalFormatting>
  <conditionalFormatting sqref="M25">
    <cfRule type="cellIs" dxfId="6127" priority="733" operator="greaterThan">
      <formula>$M$10</formula>
    </cfRule>
  </conditionalFormatting>
  <conditionalFormatting sqref="N25">
    <cfRule type="cellIs" dxfId="6126" priority="732" operator="greaterThan">
      <formula>$N$10</formula>
    </cfRule>
  </conditionalFormatting>
  <conditionalFormatting sqref="M25">
    <cfRule type="cellIs" dxfId="6125" priority="731" operator="greaterThan">
      <formula>$M$10</formula>
    </cfRule>
  </conditionalFormatting>
  <conditionalFormatting sqref="L25">
    <cfRule type="cellIs" dxfId="6124" priority="730" operator="greaterThan">
      <formula>$L$10</formula>
    </cfRule>
  </conditionalFormatting>
  <conditionalFormatting sqref="B25:D25">
    <cfRule type="cellIs" dxfId="6123" priority="729" operator="greaterThan">
      <formula>#REF!</formula>
    </cfRule>
  </conditionalFormatting>
  <conditionalFormatting sqref="E25:H25">
    <cfRule type="cellIs" dxfId="6122" priority="728" operator="greaterThan">
      <formula>$E$10</formula>
    </cfRule>
  </conditionalFormatting>
  <conditionalFormatting sqref="B25:D25">
    <cfRule type="cellIs" dxfId="6121" priority="727" operator="greaterThan">
      <formula>#REF!</formula>
    </cfRule>
  </conditionalFormatting>
  <conditionalFormatting sqref="E25:H25">
    <cfRule type="cellIs" dxfId="6120" priority="726" operator="greaterThan">
      <formula>$E$10</formula>
    </cfRule>
  </conditionalFormatting>
  <conditionalFormatting sqref="J25:K25">
    <cfRule type="cellIs" dxfId="6119" priority="725" operator="greaterThan">
      <formula>$J$10</formula>
    </cfRule>
  </conditionalFormatting>
  <conditionalFormatting sqref="P25">
    <cfRule type="cellIs" dxfId="6118" priority="724" operator="greaterThan">
      <formula>$P$10</formula>
    </cfRule>
  </conditionalFormatting>
  <conditionalFormatting sqref="P25">
    <cfRule type="cellIs" dxfId="6117" priority="723" operator="greaterThan">
      <formula>$P$10</formula>
    </cfRule>
  </conditionalFormatting>
  <conditionalFormatting sqref="I26">
    <cfRule type="cellIs" dxfId="6116" priority="722" operator="greaterThan">
      <formula>$I$10</formula>
    </cfRule>
  </conditionalFormatting>
  <conditionalFormatting sqref="I26">
    <cfRule type="cellIs" dxfId="6115" priority="721" operator="greaterThan">
      <formula>$I$10</formula>
    </cfRule>
  </conditionalFormatting>
  <conditionalFormatting sqref="N26">
    <cfRule type="cellIs" dxfId="6114" priority="720" operator="greaterThan">
      <formula>$N$10</formula>
    </cfRule>
  </conditionalFormatting>
  <conditionalFormatting sqref="M26">
    <cfRule type="cellIs" dxfId="6113" priority="719" operator="greaterThan">
      <formula>$M$10</formula>
    </cfRule>
  </conditionalFormatting>
  <conditionalFormatting sqref="N26">
    <cfRule type="cellIs" dxfId="6112" priority="718" operator="greaterThan">
      <formula>$N$10</formula>
    </cfRule>
  </conditionalFormatting>
  <conditionalFormatting sqref="M26">
    <cfRule type="cellIs" dxfId="6111" priority="717" operator="greaterThan">
      <formula>$M$10</formula>
    </cfRule>
  </conditionalFormatting>
  <conditionalFormatting sqref="L26">
    <cfRule type="cellIs" dxfId="6110" priority="716" operator="greaterThan">
      <formula>$L$10</formula>
    </cfRule>
  </conditionalFormatting>
  <conditionalFormatting sqref="B26:D26">
    <cfRule type="cellIs" dxfId="6109" priority="715" operator="greaterThan">
      <formula>#REF!</formula>
    </cfRule>
  </conditionalFormatting>
  <conditionalFormatting sqref="B26:D26">
    <cfRule type="cellIs" dxfId="6108" priority="714" operator="greaterThan">
      <formula>#REF!</formula>
    </cfRule>
  </conditionalFormatting>
  <conditionalFormatting sqref="J26:K26">
    <cfRule type="cellIs" dxfId="6107" priority="713" operator="greaterThan">
      <formula>$J$10</formula>
    </cfRule>
  </conditionalFormatting>
  <conditionalFormatting sqref="P26">
    <cfRule type="cellIs" dxfId="6106" priority="712" operator="greaterThan">
      <formula>$P$10</formula>
    </cfRule>
  </conditionalFormatting>
  <conditionalFormatting sqref="P26">
    <cfRule type="cellIs" dxfId="6105" priority="711" operator="greaterThan">
      <formula>$P$10</formula>
    </cfRule>
  </conditionalFormatting>
  <conditionalFormatting sqref="I27">
    <cfRule type="cellIs" dxfId="6104" priority="710" operator="greaterThan">
      <formula>$I$10</formula>
    </cfRule>
  </conditionalFormatting>
  <conditionalFormatting sqref="I27">
    <cfRule type="cellIs" dxfId="6103" priority="709" operator="greaterThan">
      <formula>$I$10</formula>
    </cfRule>
  </conditionalFormatting>
  <conditionalFormatting sqref="N27">
    <cfRule type="cellIs" dxfId="6102" priority="708" operator="greaterThan">
      <formula>$N$10</formula>
    </cfRule>
  </conditionalFormatting>
  <conditionalFormatting sqref="M27">
    <cfRule type="cellIs" dxfId="6101" priority="707" operator="greaterThan">
      <formula>$M$10</formula>
    </cfRule>
  </conditionalFormatting>
  <conditionalFormatting sqref="N27">
    <cfRule type="cellIs" dxfId="6100" priority="706" operator="greaterThan">
      <formula>$N$10</formula>
    </cfRule>
  </conditionalFormatting>
  <conditionalFormatting sqref="M27">
    <cfRule type="cellIs" dxfId="6099" priority="705" operator="greaterThan">
      <formula>$M$10</formula>
    </cfRule>
  </conditionalFormatting>
  <conditionalFormatting sqref="L27">
    <cfRule type="cellIs" dxfId="6098" priority="704" operator="greaterThan">
      <formula>$L$10</formula>
    </cfRule>
  </conditionalFormatting>
  <conditionalFormatting sqref="B27:D27">
    <cfRule type="cellIs" dxfId="6097" priority="703" operator="greaterThan">
      <formula>#REF!</formula>
    </cfRule>
  </conditionalFormatting>
  <conditionalFormatting sqref="E27:H27">
    <cfRule type="cellIs" dxfId="6096" priority="702" operator="greaterThan">
      <formula>$E$10</formula>
    </cfRule>
  </conditionalFormatting>
  <conditionalFormatting sqref="B27:D27">
    <cfRule type="cellIs" dxfId="6095" priority="701" operator="greaterThan">
      <formula>#REF!</formula>
    </cfRule>
  </conditionalFormatting>
  <conditionalFormatting sqref="E27:H27">
    <cfRule type="cellIs" dxfId="6094" priority="700" operator="greaterThan">
      <formula>$E$10</formula>
    </cfRule>
  </conditionalFormatting>
  <conditionalFormatting sqref="J27:K27">
    <cfRule type="cellIs" dxfId="6093" priority="699" operator="greaterThan">
      <formula>$J$10</formula>
    </cfRule>
  </conditionalFormatting>
  <conditionalFormatting sqref="P27">
    <cfRule type="cellIs" dxfId="6092" priority="698" operator="greaterThan">
      <formula>$P$10</formula>
    </cfRule>
  </conditionalFormatting>
  <conditionalFormatting sqref="P27">
    <cfRule type="cellIs" dxfId="6091" priority="697" operator="greaterThan">
      <formula>$P$10</formula>
    </cfRule>
  </conditionalFormatting>
  <conditionalFormatting sqref="O25">
    <cfRule type="cellIs" dxfId="6090" priority="696" operator="greaterThan">
      <formula>$N$10</formula>
    </cfRule>
  </conditionalFormatting>
  <conditionalFormatting sqref="O25">
    <cfRule type="cellIs" dxfId="6089" priority="695" operator="greaterThan">
      <formula>$N$10</formula>
    </cfRule>
  </conditionalFormatting>
  <conditionalFormatting sqref="O26">
    <cfRule type="cellIs" dxfId="6088" priority="694" operator="greaterThan">
      <formula>$N$10</formula>
    </cfRule>
  </conditionalFormatting>
  <conditionalFormatting sqref="O26">
    <cfRule type="cellIs" dxfId="6087" priority="693" operator="greaterThan">
      <formula>$N$10</formula>
    </cfRule>
  </conditionalFormatting>
  <conditionalFormatting sqref="O27">
    <cfRule type="cellIs" dxfId="6086" priority="692" operator="greaterThan">
      <formula>$N$10</formula>
    </cfRule>
  </conditionalFormatting>
  <conditionalFormatting sqref="O27">
    <cfRule type="cellIs" dxfId="6085" priority="691" operator="greaterThan">
      <formula>$N$10</formula>
    </cfRule>
  </conditionalFormatting>
  <conditionalFormatting sqref="E26">
    <cfRule type="cellIs" dxfId="6084" priority="690" operator="greaterThan">
      <formula>#REF!</formula>
    </cfRule>
  </conditionalFormatting>
  <conditionalFormatting sqref="E26">
    <cfRule type="cellIs" dxfId="6083" priority="689" operator="greaterThan">
      <formula>#REF!</formula>
    </cfRule>
  </conditionalFormatting>
  <conditionalFormatting sqref="F26">
    <cfRule type="cellIs" dxfId="6082" priority="688" operator="greaterThan">
      <formula>#REF!</formula>
    </cfRule>
  </conditionalFormatting>
  <conditionalFormatting sqref="F26">
    <cfRule type="cellIs" dxfId="6081" priority="687" operator="greaterThan">
      <formula>#REF!</formula>
    </cfRule>
  </conditionalFormatting>
  <conditionalFormatting sqref="G26:H26">
    <cfRule type="cellIs" dxfId="6080" priority="686" operator="greaterThan">
      <formula>#REF!</formula>
    </cfRule>
  </conditionalFormatting>
  <conditionalFormatting sqref="G26:H26">
    <cfRule type="cellIs" dxfId="6079" priority="685" operator="greaterThan">
      <formula>#REF!</formula>
    </cfRule>
  </conditionalFormatting>
  <conditionalFormatting sqref="Q25">
    <cfRule type="cellIs" dxfId="6078" priority="684" operator="greaterThan">
      <formula>$J$10</formula>
    </cfRule>
  </conditionalFormatting>
  <conditionalFormatting sqref="Q26">
    <cfRule type="cellIs" dxfId="6077" priority="683" operator="greaterThan">
      <formula>$J$10</formula>
    </cfRule>
  </conditionalFormatting>
  <conditionalFormatting sqref="I28">
    <cfRule type="cellIs" dxfId="6076" priority="681" operator="greaterThan">
      <formula>$I$10</formula>
    </cfRule>
  </conditionalFormatting>
  <conditionalFormatting sqref="I28">
    <cfRule type="cellIs" dxfId="6075" priority="680" operator="greaterThan">
      <formula>$I$10</formula>
    </cfRule>
  </conditionalFormatting>
  <conditionalFormatting sqref="N28">
    <cfRule type="cellIs" dxfId="6074" priority="679" operator="greaterThan">
      <formula>$N$10</formula>
    </cfRule>
  </conditionalFormatting>
  <conditionalFormatting sqref="M28">
    <cfRule type="cellIs" dxfId="6073" priority="678" operator="greaterThan">
      <formula>$M$10</formula>
    </cfRule>
  </conditionalFormatting>
  <conditionalFormatting sqref="N28">
    <cfRule type="cellIs" dxfId="6072" priority="677" operator="greaterThan">
      <formula>$N$10</formula>
    </cfRule>
  </conditionalFormatting>
  <conditionalFormatting sqref="M28">
    <cfRule type="cellIs" dxfId="6071" priority="676" operator="greaterThan">
      <formula>$M$10</formula>
    </cfRule>
  </conditionalFormatting>
  <conditionalFormatting sqref="L28">
    <cfRule type="cellIs" dxfId="6070" priority="675" operator="greaterThan">
      <formula>$L$10</formula>
    </cfRule>
  </conditionalFormatting>
  <conditionalFormatting sqref="B28:D28">
    <cfRule type="cellIs" dxfId="6069" priority="674" operator="greaterThan">
      <formula>#REF!</formula>
    </cfRule>
  </conditionalFormatting>
  <conditionalFormatting sqref="E28:H28">
    <cfRule type="cellIs" dxfId="6068" priority="673" operator="greaterThan">
      <formula>$E$10</formula>
    </cfRule>
  </conditionalFormatting>
  <conditionalFormatting sqref="B28:D28">
    <cfRule type="cellIs" dxfId="6067" priority="672" operator="greaterThan">
      <formula>#REF!</formula>
    </cfRule>
  </conditionalFormatting>
  <conditionalFormatting sqref="E28:H28">
    <cfRule type="cellIs" dxfId="6066" priority="671" operator="greaterThan">
      <formula>$E$10</formula>
    </cfRule>
  </conditionalFormatting>
  <conditionalFormatting sqref="J28:K28">
    <cfRule type="cellIs" dxfId="6065" priority="670" operator="greaterThan">
      <formula>$J$10</formula>
    </cfRule>
  </conditionalFormatting>
  <conditionalFormatting sqref="P28">
    <cfRule type="cellIs" dxfId="6064" priority="669" operator="greaterThan">
      <formula>$P$10</formula>
    </cfRule>
  </conditionalFormatting>
  <conditionalFormatting sqref="P28">
    <cfRule type="cellIs" dxfId="6063" priority="668" operator="greaterThan">
      <formula>$P$10</formula>
    </cfRule>
  </conditionalFormatting>
  <conditionalFormatting sqref="I29">
    <cfRule type="cellIs" dxfId="6062" priority="667" operator="greaterThan">
      <formula>$I$10</formula>
    </cfRule>
  </conditionalFormatting>
  <conditionalFormatting sqref="I29">
    <cfRule type="cellIs" dxfId="6061" priority="666" operator="greaterThan">
      <formula>$I$10</formula>
    </cfRule>
  </conditionalFormatting>
  <conditionalFormatting sqref="N29">
    <cfRule type="cellIs" dxfId="6060" priority="665" operator="greaterThan">
      <formula>$N$10</formula>
    </cfRule>
  </conditionalFormatting>
  <conditionalFormatting sqref="M29">
    <cfRule type="cellIs" dxfId="6059" priority="664" operator="greaterThan">
      <formula>$M$10</formula>
    </cfRule>
  </conditionalFormatting>
  <conditionalFormatting sqref="N29">
    <cfRule type="cellIs" dxfId="6058" priority="663" operator="greaterThan">
      <formula>$N$10</formula>
    </cfRule>
  </conditionalFormatting>
  <conditionalFormatting sqref="M29">
    <cfRule type="cellIs" dxfId="6057" priority="662" operator="greaterThan">
      <formula>$M$10</formula>
    </cfRule>
  </conditionalFormatting>
  <conditionalFormatting sqref="L29">
    <cfRule type="cellIs" dxfId="6056" priority="661" operator="greaterThan">
      <formula>$L$10</formula>
    </cfRule>
  </conditionalFormatting>
  <conditionalFormatting sqref="B29:D29">
    <cfRule type="cellIs" dxfId="6055" priority="660" operator="greaterThan">
      <formula>#REF!</formula>
    </cfRule>
  </conditionalFormatting>
  <conditionalFormatting sqref="E29:H29">
    <cfRule type="cellIs" dxfId="6054" priority="659" operator="greaterThan">
      <formula>$E$10</formula>
    </cfRule>
  </conditionalFormatting>
  <conditionalFormatting sqref="B29:D29">
    <cfRule type="cellIs" dxfId="6053" priority="658" operator="greaterThan">
      <formula>#REF!</formula>
    </cfRule>
  </conditionalFormatting>
  <conditionalFormatting sqref="E29:H29">
    <cfRule type="cellIs" dxfId="6052" priority="657" operator="greaterThan">
      <formula>$E$10</formula>
    </cfRule>
  </conditionalFormatting>
  <conditionalFormatting sqref="J29:K29">
    <cfRule type="cellIs" dxfId="6051" priority="656" operator="greaterThan">
      <formula>$J$10</formula>
    </cfRule>
  </conditionalFormatting>
  <conditionalFormatting sqref="P29">
    <cfRule type="cellIs" dxfId="6050" priority="655" operator="greaterThan">
      <formula>$P$10</formula>
    </cfRule>
  </conditionalFormatting>
  <conditionalFormatting sqref="P29">
    <cfRule type="cellIs" dxfId="6049" priority="654" operator="greaterThan">
      <formula>$P$10</formula>
    </cfRule>
  </conditionalFormatting>
  <conditionalFormatting sqref="I30">
    <cfRule type="cellIs" dxfId="6048" priority="653" operator="greaterThan">
      <formula>$I$10</formula>
    </cfRule>
  </conditionalFormatting>
  <conditionalFormatting sqref="I30">
    <cfRule type="cellIs" dxfId="6047" priority="652" operator="greaterThan">
      <formula>$I$10</formula>
    </cfRule>
  </conditionalFormatting>
  <conditionalFormatting sqref="N30">
    <cfRule type="cellIs" dxfId="6046" priority="651" operator="greaterThan">
      <formula>$N$10</formula>
    </cfRule>
  </conditionalFormatting>
  <conditionalFormatting sqref="M30">
    <cfRule type="cellIs" dxfId="6045" priority="650" operator="greaterThan">
      <formula>$M$10</formula>
    </cfRule>
  </conditionalFormatting>
  <conditionalFormatting sqref="N30">
    <cfRule type="cellIs" dxfId="6044" priority="649" operator="greaterThan">
      <formula>$N$10</formula>
    </cfRule>
  </conditionalFormatting>
  <conditionalFormatting sqref="M30">
    <cfRule type="cellIs" dxfId="6043" priority="648" operator="greaterThan">
      <formula>$M$10</formula>
    </cfRule>
  </conditionalFormatting>
  <conditionalFormatting sqref="L30">
    <cfRule type="cellIs" dxfId="6042" priority="647" operator="greaterThan">
      <formula>$L$10</formula>
    </cfRule>
  </conditionalFormatting>
  <conditionalFormatting sqref="B30:D30">
    <cfRule type="cellIs" dxfId="6041" priority="646" operator="greaterThan">
      <formula>#REF!</formula>
    </cfRule>
  </conditionalFormatting>
  <conditionalFormatting sqref="E30:H30">
    <cfRule type="cellIs" dxfId="6040" priority="645" operator="greaterThan">
      <formula>$E$10</formula>
    </cfRule>
  </conditionalFormatting>
  <conditionalFormatting sqref="B30:D30">
    <cfRule type="cellIs" dxfId="6039" priority="644" operator="greaterThan">
      <formula>#REF!</formula>
    </cfRule>
  </conditionalFormatting>
  <conditionalFormatting sqref="E30:H30">
    <cfRule type="cellIs" dxfId="6038" priority="643" operator="greaterThan">
      <formula>$E$10</formula>
    </cfRule>
  </conditionalFormatting>
  <conditionalFormatting sqref="J30">
    <cfRule type="cellIs" dxfId="6037" priority="642" operator="greaterThan">
      <formula>$J$10</formula>
    </cfRule>
  </conditionalFormatting>
  <conditionalFormatting sqref="P30">
    <cfRule type="cellIs" dxfId="6036" priority="641" operator="greaterThan">
      <formula>$P$10</formula>
    </cfRule>
  </conditionalFormatting>
  <conditionalFormatting sqref="P30">
    <cfRule type="cellIs" dxfId="6035" priority="640" operator="greaterThan">
      <formula>$P$10</formula>
    </cfRule>
  </conditionalFormatting>
  <conditionalFormatting sqref="I31">
    <cfRule type="cellIs" dxfId="6034" priority="639" operator="greaterThan">
      <formula>$I$10</formula>
    </cfRule>
  </conditionalFormatting>
  <conditionalFormatting sqref="I31">
    <cfRule type="cellIs" dxfId="6033" priority="638" operator="greaterThan">
      <formula>$I$10</formula>
    </cfRule>
  </conditionalFormatting>
  <conditionalFormatting sqref="N31">
    <cfRule type="cellIs" dxfId="6032" priority="637" operator="greaterThan">
      <formula>$N$10</formula>
    </cfRule>
  </conditionalFormatting>
  <conditionalFormatting sqref="M31">
    <cfRule type="cellIs" dxfId="6031" priority="636" operator="greaterThan">
      <formula>$M$10</formula>
    </cfRule>
  </conditionalFormatting>
  <conditionalFormatting sqref="N31">
    <cfRule type="cellIs" dxfId="6030" priority="635" operator="greaterThan">
      <formula>$N$10</formula>
    </cfRule>
  </conditionalFormatting>
  <conditionalFormatting sqref="M31">
    <cfRule type="cellIs" dxfId="6029" priority="634" operator="greaterThan">
      <formula>$M$10</formula>
    </cfRule>
  </conditionalFormatting>
  <conditionalFormatting sqref="L31">
    <cfRule type="cellIs" dxfId="6028" priority="633" operator="greaterThan">
      <formula>$L$10</formula>
    </cfRule>
  </conditionalFormatting>
  <conditionalFormatting sqref="B31:D31">
    <cfRule type="cellIs" dxfId="6027" priority="632" operator="greaterThan">
      <formula>#REF!</formula>
    </cfRule>
  </conditionalFormatting>
  <conditionalFormatting sqref="E31:H31">
    <cfRule type="cellIs" dxfId="6026" priority="631" operator="greaterThan">
      <formula>$E$10</formula>
    </cfRule>
  </conditionalFormatting>
  <conditionalFormatting sqref="B31:D31">
    <cfRule type="cellIs" dxfId="6025" priority="630" operator="greaterThan">
      <formula>#REF!</formula>
    </cfRule>
  </conditionalFormatting>
  <conditionalFormatting sqref="E31:H31">
    <cfRule type="cellIs" dxfId="6024" priority="629" operator="greaterThan">
      <formula>$E$10</formula>
    </cfRule>
  </conditionalFormatting>
  <conditionalFormatting sqref="J31">
    <cfRule type="cellIs" dxfId="6023" priority="628" operator="greaterThan">
      <formula>$J$10</formula>
    </cfRule>
  </conditionalFormatting>
  <conditionalFormatting sqref="P31">
    <cfRule type="cellIs" dxfId="6022" priority="627" operator="greaterThan">
      <formula>$P$10</formula>
    </cfRule>
  </conditionalFormatting>
  <conditionalFormatting sqref="P31">
    <cfRule type="cellIs" dxfId="6021" priority="626" operator="greaterThan">
      <formula>$P$10</formula>
    </cfRule>
  </conditionalFormatting>
  <conditionalFormatting sqref="O28">
    <cfRule type="cellIs" dxfId="6020" priority="625" operator="greaterThan">
      <formula>$N$10</formula>
    </cfRule>
  </conditionalFormatting>
  <conditionalFormatting sqref="O28">
    <cfRule type="cellIs" dxfId="6019" priority="624" operator="greaterThan">
      <formula>$N$10</formula>
    </cfRule>
  </conditionalFormatting>
  <conditionalFormatting sqref="O29">
    <cfRule type="cellIs" dxfId="6018" priority="623" operator="greaterThan">
      <formula>$N$10</formula>
    </cfRule>
  </conditionalFormatting>
  <conditionalFormatting sqref="O29">
    <cfRule type="cellIs" dxfId="6017" priority="622" operator="greaterThan">
      <formula>$N$10</formula>
    </cfRule>
  </conditionalFormatting>
  <conditionalFormatting sqref="O30">
    <cfRule type="cellIs" dxfId="6016" priority="621" operator="greaterThan">
      <formula>$N$10</formula>
    </cfRule>
  </conditionalFormatting>
  <conditionalFormatting sqref="O30">
    <cfRule type="cellIs" dxfId="6015" priority="620" operator="greaterThan">
      <formula>$N$10</formula>
    </cfRule>
  </conditionalFormatting>
  <conditionalFormatting sqref="O31">
    <cfRule type="cellIs" dxfId="6014" priority="619" operator="greaterThan">
      <formula>$N$10</formula>
    </cfRule>
  </conditionalFormatting>
  <conditionalFormatting sqref="O31">
    <cfRule type="cellIs" dxfId="6013" priority="618" operator="greaterThan">
      <formula>$N$10</formula>
    </cfRule>
  </conditionalFormatting>
  <conditionalFormatting sqref="K30">
    <cfRule type="cellIs" dxfId="6012" priority="617" operator="greaterThan">
      <formula>$J$10</formula>
    </cfRule>
  </conditionalFormatting>
  <conditionalFormatting sqref="K31">
    <cfRule type="cellIs" dxfId="6011" priority="616" operator="greaterThan">
      <formula>$J$10</formula>
    </cfRule>
  </conditionalFormatting>
  <conditionalFormatting sqref="Q28">
    <cfRule type="cellIs" dxfId="6010" priority="615" operator="greaterThan">
      <formula>$J$10</formula>
    </cfRule>
  </conditionalFormatting>
  <conditionalFormatting sqref="Q29">
    <cfRule type="cellIs" dxfId="6009" priority="614" operator="greaterThan">
      <formula>$J$10</formula>
    </cfRule>
  </conditionalFormatting>
  <conditionalFormatting sqref="Q30">
    <cfRule type="cellIs" dxfId="6008" priority="613" operator="greaterThan">
      <formula>$J$10</formula>
    </cfRule>
  </conditionalFormatting>
  <conditionalFormatting sqref="Q31">
    <cfRule type="cellIs" dxfId="6007" priority="612" operator="greaterThan">
      <formula>$J$10</formula>
    </cfRule>
  </conditionalFormatting>
  <conditionalFormatting sqref="Q17">
    <cfRule type="cellIs" dxfId="6006" priority="307" operator="greaterThan">
      <formula>$J$10</formula>
    </cfRule>
  </conditionalFormatting>
  <conditionalFormatting sqref="I11">
    <cfRule type="cellIs" dxfId="6005" priority="431" operator="greaterThan">
      <formula>$I$10</formula>
    </cfRule>
  </conditionalFormatting>
  <conditionalFormatting sqref="I11">
    <cfRule type="cellIs" dxfId="6004" priority="430" operator="greaterThan">
      <formula>$I$10</formula>
    </cfRule>
  </conditionalFormatting>
  <conditionalFormatting sqref="N11">
    <cfRule type="cellIs" dxfId="6003" priority="429" operator="greaterThan">
      <formula>$N$10</formula>
    </cfRule>
  </conditionalFormatting>
  <conditionalFormatting sqref="M11">
    <cfRule type="cellIs" dxfId="6002" priority="428" operator="greaterThan">
      <formula>$M$10</formula>
    </cfRule>
  </conditionalFormatting>
  <conditionalFormatting sqref="N11">
    <cfRule type="cellIs" dxfId="6001" priority="427" operator="greaterThan">
      <formula>$N$10</formula>
    </cfRule>
  </conditionalFormatting>
  <conditionalFormatting sqref="M11">
    <cfRule type="cellIs" dxfId="6000" priority="426" operator="greaterThan">
      <formula>$M$10</formula>
    </cfRule>
  </conditionalFormatting>
  <conditionalFormatting sqref="L11">
    <cfRule type="cellIs" dxfId="5999" priority="425" operator="greaterThan">
      <formula>$L$10</formula>
    </cfRule>
  </conditionalFormatting>
  <conditionalFormatting sqref="B11:D11">
    <cfRule type="cellIs" dxfId="5998" priority="424" operator="greaterThan">
      <formula>#REF!</formula>
    </cfRule>
  </conditionalFormatting>
  <conditionalFormatting sqref="E11:H11">
    <cfRule type="cellIs" dxfId="5997" priority="423" operator="greaterThan">
      <formula>$E$10</formula>
    </cfRule>
  </conditionalFormatting>
  <conditionalFormatting sqref="B11:D11">
    <cfRule type="cellIs" dxfId="5996" priority="422" operator="greaterThan">
      <formula>#REF!</formula>
    </cfRule>
  </conditionalFormatting>
  <conditionalFormatting sqref="E11:H11">
    <cfRule type="cellIs" dxfId="5995" priority="421" operator="greaterThan">
      <formula>$E$10</formula>
    </cfRule>
  </conditionalFormatting>
  <conditionalFormatting sqref="J11:K11">
    <cfRule type="cellIs" dxfId="5994" priority="420" operator="greaterThan">
      <formula>$J$10</formula>
    </cfRule>
  </conditionalFormatting>
  <conditionalFormatting sqref="P11">
    <cfRule type="cellIs" dxfId="5993" priority="419" operator="greaterThan">
      <formula>$P$10</formula>
    </cfRule>
  </conditionalFormatting>
  <conditionalFormatting sqref="P11">
    <cfRule type="cellIs" dxfId="5992" priority="418" operator="greaterThan">
      <formula>$P$10</formula>
    </cfRule>
  </conditionalFormatting>
  <conditionalFormatting sqref="I12">
    <cfRule type="cellIs" dxfId="5991" priority="417" operator="greaterThan">
      <formula>$I$10</formula>
    </cfRule>
  </conditionalFormatting>
  <conditionalFormatting sqref="I12">
    <cfRule type="cellIs" dxfId="5990" priority="416" operator="greaterThan">
      <formula>$I$10</formula>
    </cfRule>
  </conditionalFormatting>
  <conditionalFormatting sqref="N12">
    <cfRule type="cellIs" dxfId="5989" priority="415" operator="greaterThan">
      <formula>$N$10</formula>
    </cfRule>
  </conditionalFormatting>
  <conditionalFormatting sqref="M12">
    <cfRule type="cellIs" dxfId="5988" priority="414" operator="greaterThan">
      <formula>$M$10</formula>
    </cfRule>
  </conditionalFormatting>
  <conditionalFormatting sqref="N12">
    <cfRule type="cellIs" dxfId="5987" priority="413" operator="greaterThan">
      <formula>$N$10</formula>
    </cfRule>
  </conditionalFormatting>
  <conditionalFormatting sqref="M12">
    <cfRule type="cellIs" dxfId="5986" priority="412" operator="greaterThan">
      <formula>$M$10</formula>
    </cfRule>
  </conditionalFormatting>
  <conditionalFormatting sqref="L12">
    <cfRule type="cellIs" dxfId="5985" priority="411" operator="greaterThan">
      <formula>$L$10</formula>
    </cfRule>
  </conditionalFormatting>
  <conditionalFormatting sqref="B12:D12">
    <cfRule type="cellIs" dxfId="5984" priority="410" operator="greaterThan">
      <formula>#REF!</formula>
    </cfRule>
  </conditionalFormatting>
  <conditionalFormatting sqref="E12:H12">
    <cfRule type="cellIs" dxfId="5983" priority="409" operator="greaterThan">
      <formula>$E$10</formula>
    </cfRule>
  </conditionalFormatting>
  <conditionalFormatting sqref="B12:D12">
    <cfRule type="cellIs" dxfId="5982" priority="408" operator="greaterThan">
      <formula>#REF!</formula>
    </cfRule>
  </conditionalFormatting>
  <conditionalFormatting sqref="E12:H12">
    <cfRule type="cellIs" dxfId="5981" priority="407" operator="greaterThan">
      <formula>$E$10</formula>
    </cfRule>
  </conditionalFormatting>
  <conditionalFormatting sqref="J12:K12">
    <cfRule type="cellIs" dxfId="5980" priority="406" operator="greaterThan">
      <formula>$J$10</formula>
    </cfRule>
  </conditionalFormatting>
  <conditionalFormatting sqref="P12">
    <cfRule type="cellIs" dxfId="5979" priority="405" operator="greaterThan">
      <formula>$P$10</formula>
    </cfRule>
  </conditionalFormatting>
  <conditionalFormatting sqref="P12">
    <cfRule type="cellIs" dxfId="5978" priority="404" operator="greaterThan">
      <formula>$P$10</formula>
    </cfRule>
  </conditionalFormatting>
  <conditionalFormatting sqref="I13">
    <cfRule type="cellIs" dxfId="5977" priority="403" operator="greaterThan">
      <formula>$I$10</formula>
    </cfRule>
  </conditionalFormatting>
  <conditionalFormatting sqref="I13">
    <cfRule type="cellIs" dxfId="5976" priority="402" operator="greaterThan">
      <formula>$I$10</formula>
    </cfRule>
  </conditionalFormatting>
  <conditionalFormatting sqref="N13">
    <cfRule type="cellIs" dxfId="5975" priority="401" operator="greaterThan">
      <formula>$N$10</formula>
    </cfRule>
  </conditionalFormatting>
  <conditionalFormatting sqref="M13">
    <cfRule type="cellIs" dxfId="5974" priority="400" operator="greaterThan">
      <formula>$M$10</formula>
    </cfRule>
  </conditionalFormatting>
  <conditionalFormatting sqref="N13">
    <cfRule type="cellIs" dxfId="5973" priority="399" operator="greaterThan">
      <formula>$N$10</formula>
    </cfRule>
  </conditionalFormatting>
  <conditionalFormatting sqref="M13">
    <cfRule type="cellIs" dxfId="5972" priority="398" operator="greaterThan">
      <formula>$M$10</formula>
    </cfRule>
  </conditionalFormatting>
  <conditionalFormatting sqref="L13">
    <cfRule type="cellIs" dxfId="5971" priority="397" operator="greaterThan">
      <formula>$L$10</formula>
    </cfRule>
  </conditionalFormatting>
  <conditionalFormatting sqref="B13:D13">
    <cfRule type="cellIs" dxfId="5970" priority="396" operator="greaterThan">
      <formula>#REF!</formula>
    </cfRule>
  </conditionalFormatting>
  <conditionalFormatting sqref="E13:H13">
    <cfRule type="cellIs" dxfId="5969" priority="395" operator="greaterThan">
      <formula>$E$10</formula>
    </cfRule>
  </conditionalFormatting>
  <conditionalFormatting sqref="B13:D13">
    <cfRule type="cellIs" dxfId="5968" priority="394" operator="greaterThan">
      <formula>#REF!</formula>
    </cfRule>
  </conditionalFormatting>
  <conditionalFormatting sqref="E13:H13">
    <cfRule type="cellIs" dxfId="5967" priority="393" operator="greaterThan">
      <formula>$E$10</formula>
    </cfRule>
  </conditionalFormatting>
  <conditionalFormatting sqref="J13">
    <cfRule type="cellIs" dxfId="5966" priority="392" operator="greaterThan">
      <formula>$J$10</formula>
    </cfRule>
  </conditionalFormatting>
  <conditionalFormatting sqref="P13">
    <cfRule type="cellIs" dxfId="5965" priority="391" operator="greaterThan">
      <formula>$P$10</formula>
    </cfRule>
  </conditionalFormatting>
  <conditionalFormatting sqref="P13">
    <cfRule type="cellIs" dxfId="5964" priority="390" operator="greaterThan">
      <formula>$P$10</formula>
    </cfRule>
  </conditionalFormatting>
  <conditionalFormatting sqref="I14">
    <cfRule type="cellIs" dxfId="5963" priority="389" operator="greaterThan">
      <formula>$I$10</formula>
    </cfRule>
  </conditionalFormatting>
  <conditionalFormatting sqref="I14">
    <cfRule type="cellIs" dxfId="5962" priority="388" operator="greaterThan">
      <formula>$I$10</formula>
    </cfRule>
  </conditionalFormatting>
  <conditionalFormatting sqref="N14">
    <cfRule type="cellIs" dxfId="5961" priority="387" operator="greaterThan">
      <formula>$N$10</formula>
    </cfRule>
  </conditionalFormatting>
  <conditionalFormatting sqref="M14">
    <cfRule type="cellIs" dxfId="5960" priority="386" operator="greaterThan">
      <formula>$M$10</formula>
    </cfRule>
  </conditionalFormatting>
  <conditionalFormatting sqref="N14">
    <cfRule type="cellIs" dxfId="5959" priority="385" operator="greaterThan">
      <formula>$N$10</formula>
    </cfRule>
  </conditionalFormatting>
  <conditionalFormatting sqref="M14">
    <cfRule type="cellIs" dxfId="5958" priority="384" operator="greaterThan">
      <formula>$M$10</formula>
    </cfRule>
  </conditionalFormatting>
  <conditionalFormatting sqref="L14">
    <cfRule type="cellIs" dxfId="5957" priority="383" operator="greaterThan">
      <formula>$L$10</formula>
    </cfRule>
  </conditionalFormatting>
  <conditionalFormatting sqref="B14:D14">
    <cfRule type="cellIs" dxfId="5956" priority="382" operator="greaterThan">
      <formula>#REF!</formula>
    </cfRule>
  </conditionalFormatting>
  <conditionalFormatting sqref="E14:H14">
    <cfRule type="cellIs" dxfId="5955" priority="381" operator="greaterThan">
      <formula>$E$10</formula>
    </cfRule>
  </conditionalFormatting>
  <conditionalFormatting sqref="B14:D14">
    <cfRule type="cellIs" dxfId="5954" priority="380" operator="greaterThan">
      <formula>#REF!</formula>
    </cfRule>
  </conditionalFormatting>
  <conditionalFormatting sqref="E14:H14">
    <cfRule type="cellIs" dxfId="5953" priority="379" operator="greaterThan">
      <formula>$E$10</formula>
    </cfRule>
  </conditionalFormatting>
  <conditionalFormatting sqref="J14">
    <cfRule type="cellIs" dxfId="5952" priority="378" operator="greaterThan">
      <formula>$J$10</formula>
    </cfRule>
  </conditionalFormatting>
  <conditionalFormatting sqref="P14">
    <cfRule type="cellIs" dxfId="5951" priority="377" operator="greaterThan">
      <formula>$P$10</formula>
    </cfRule>
  </conditionalFormatting>
  <conditionalFormatting sqref="P14">
    <cfRule type="cellIs" dxfId="5950" priority="376" operator="greaterThan">
      <formula>$P$10</formula>
    </cfRule>
  </conditionalFormatting>
  <conditionalFormatting sqref="O11">
    <cfRule type="cellIs" dxfId="5949" priority="375" operator="greaterThan">
      <formula>$N$10</formula>
    </cfRule>
  </conditionalFormatting>
  <conditionalFormatting sqref="O11">
    <cfRule type="cellIs" dxfId="5948" priority="374" operator="greaterThan">
      <formula>$N$10</formula>
    </cfRule>
  </conditionalFormatting>
  <conditionalFormatting sqref="O12">
    <cfRule type="cellIs" dxfId="5947" priority="373" operator="greaterThan">
      <formula>$N$10</formula>
    </cfRule>
  </conditionalFormatting>
  <conditionalFormatting sqref="O12">
    <cfRule type="cellIs" dxfId="5946" priority="372" operator="greaterThan">
      <formula>$N$10</formula>
    </cfRule>
  </conditionalFormatting>
  <conditionalFormatting sqref="O13">
    <cfRule type="cellIs" dxfId="5945" priority="371" operator="greaterThan">
      <formula>$N$10</formula>
    </cfRule>
  </conditionalFormatting>
  <conditionalFormatting sqref="O13">
    <cfRule type="cellIs" dxfId="5944" priority="370" operator="greaterThan">
      <formula>$N$10</formula>
    </cfRule>
  </conditionalFormatting>
  <conditionalFormatting sqref="O14">
    <cfRule type="cellIs" dxfId="5943" priority="369" operator="greaterThan">
      <formula>$N$10</formula>
    </cfRule>
  </conditionalFormatting>
  <conditionalFormatting sqref="O14">
    <cfRule type="cellIs" dxfId="5942" priority="368" operator="greaterThan">
      <formula>$N$10</formula>
    </cfRule>
  </conditionalFormatting>
  <conditionalFormatting sqref="K13">
    <cfRule type="cellIs" dxfId="5941" priority="367" operator="greaterThan">
      <formula>$J$10</formula>
    </cfRule>
  </conditionalFormatting>
  <conditionalFormatting sqref="K14">
    <cfRule type="cellIs" dxfId="5940" priority="366" operator="greaterThan">
      <formula>$J$10</formula>
    </cfRule>
  </conditionalFormatting>
  <conditionalFormatting sqref="Q11">
    <cfRule type="cellIs" dxfId="5939" priority="365" operator="greaterThan">
      <formula>$J$10</formula>
    </cfRule>
  </conditionalFormatting>
  <conditionalFormatting sqref="Q12">
    <cfRule type="cellIs" dxfId="5938" priority="364" operator="greaterThan">
      <formula>$J$10</formula>
    </cfRule>
  </conditionalFormatting>
  <conditionalFormatting sqref="Q13">
    <cfRule type="cellIs" dxfId="5937" priority="363" operator="greaterThan">
      <formula>$J$10</formula>
    </cfRule>
  </conditionalFormatting>
  <conditionalFormatting sqref="Q14">
    <cfRule type="cellIs" dxfId="5936" priority="362" operator="greaterThan">
      <formula>$J$10</formula>
    </cfRule>
  </conditionalFormatting>
  <conditionalFormatting sqref="I15">
    <cfRule type="cellIs" dxfId="5935" priority="361" operator="greaterThan">
      <formula>$I$10</formula>
    </cfRule>
  </conditionalFormatting>
  <conditionalFormatting sqref="I15">
    <cfRule type="cellIs" dxfId="5934" priority="360" operator="greaterThan">
      <formula>$I$10</formula>
    </cfRule>
  </conditionalFormatting>
  <conditionalFormatting sqref="N15">
    <cfRule type="cellIs" dxfId="5933" priority="359" operator="greaterThan">
      <formula>$N$10</formula>
    </cfRule>
  </conditionalFormatting>
  <conditionalFormatting sqref="M15">
    <cfRule type="cellIs" dxfId="5932" priority="358" operator="greaterThan">
      <formula>$M$10</formula>
    </cfRule>
  </conditionalFormatting>
  <conditionalFormatting sqref="N15">
    <cfRule type="cellIs" dxfId="5931" priority="357" operator="greaterThan">
      <formula>$N$10</formula>
    </cfRule>
  </conditionalFormatting>
  <conditionalFormatting sqref="M15">
    <cfRule type="cellIs" dxfId="5930" priority="356" operator="greaterThan">
      <formula>$M$10</formula>
    </cfRule>
  </conditionalFormatting>
  <conditionalFormatting sqref="L15">
    <cfRule type="cellIs" dxfId="5929" priority="355" operator="greaterThan">
      <formula>$L$10</formula>
    </cfRule>
  </conditionalFormatting>
  <conditionalFormatting sqref="B15:D15">
    <cfRule type="cellIs" dxfId="5928" priority="354" operator="greaterThan">
      <formula>#REF!</formula>
    </cfRule>
  </conditionalFormatting>
  <conditionalFormatting sqref="E15:H15">
    <cfRule type="cellIs" dxfId="5927" priority="353" operator="greaterThan">
      <formula>$E$10</formula>
    </cfRule>
  </conditionalFormatting>
  <conditionalFormatting sqref="B15:D15">
    <cfRule type="cellIs" dxfId="5926" priority="352" operator="greaterThan">
      <formula>#REF!</formula>
    </cfRule>
  </conditionalFormatting>
  <conditionalFormatting sqref="E15:H15">
    <cfRule type="cellIs" dxfId="5925" priority="351" operator="greaterThan">
      <formula>$E$10</formula>
    </cfRule>
  </conditionalFormatting>
  <conditionalFormatting sqref="J15:K15">
    <cfRule type="cellIs" dxfId="5924" priority="350" operator="greaterThan">
      <formula>$J$10</formula>
    </cfRule>
  </conditionalFormatting>
  <conditionalFormatting sqref="P15">
    <cfRule type="cellIs" dxfId="5923" priority="349" operator="greaterThan">
      <formula>$P$10</formula>
    </cfRule>
  </conditionalFormatting>
  <conditionalFormatting sqref="P15">
    <cfRule type="cellIs" dxfId="5922" priority="348" operator="greaterThan">
      <formula>$P$10</formula>
    </cfRule>
  </conditionalFormatting>
  <conditionalFormatting sqref="I16">
    <cfRule type="cellIs" dxfId="5921" priority="347" operator="greaterThan">
      <formula>$I$10</formula>
    </cfRule>
  </conditionalFormatting>
  <conditionalFormatting sqref="I16">
    <cfRule type="cellIs" dxfId="5920" priority="346" operator="greaterThan">
      <formula>$I$10</formula>
    </cfRule>
  </conditionalFormatting>
  <conditionalFormatting sqref="N16">
    <cfRule type="cellIs" dxfId="5919" priority="345" operator="greaterThan">
      <formula>$N$10</formula>
    </cfRule>
  </conditionalFormatting>
  <conditionalFormatting sqref="M16">
    <cfRule type="cellIs" dxfId="5918" priority="344" operator="greaterThan">
      <formula>$M$10</formula>
    </cfRule>
  </conditionalFormatting>
  <conditionalFormatting sqref="N16">
    <cfRule type="cellIs" dxfId="5917" priority="343" operator="greaterThan">
      <formula>$N$10</formula>
    </cfRule>
  </conditionalFormatting>
  <conditionalFormatting sqref="M16">
    <cfRule type="cellIs" dxfId="5916" priority="342" operator="greaterThan">
      <formula>$M$10</formula>
    </cfRule>
  </conditionalFormatting>
  <conditionalFormatting sqref="L16">
    <cfRule type="cellIs" dxfId="5915" priority="341" operator="greaterThan">
      <formula>$L$10</formula>
    </cfRule>
  </conditionalFormatting>
  <conditionalFormatting sqref="B16:D16">
    <cfRule type="cellIs" dxfId="5914" priority="340" operator="greaterThan">
      <formula>#REF!</formula>
    </cfRule>
  </conditionalFormatting>
  <conditionalFormatting sqref="B16:D16">
    <cfRule type="cellIs" dxfId="5913" priority="339" operator="greaterThan">
      <formula>#REF!</formula>
    </cfRule>
  </conditionalFormatting>
  <conditionalFormatting sqref="J16:K16">
    <cfRule type="cellIs" dxfId="5912" priority="338" operator="greaterThan">
      <formula>$J$10</formula>
    </cfRule>
  </conditionalFormatting>
  <conditionalFormatting sqref="P16">
    <cfRule type="cellIs" dxfId="5911" priority="337" operator="greaterThan">
      <formula>$P$10</formula>
    </cfRule>
  </conditionalFormatting>
  <conditionalFormatting sqref="P16">
    <cfRule type="cellIs" dxfId="5910" priority="336" operator="greaterThan">
      <formula>$P$10</formula>
    </cfRule>
  </conditionalFormatting>
  <conditionalFormatting sqref="I17">
    <cfRule type="cellIs" dxfId="5909" priority="335" operator="greaterThan">
      <formula>$I$10</formula>
    </cfRule>
  </conditionalFormatting>
  <conditionalFormatting sqref="I17">
    <cfRule type="cellIs" dxfId="5908" priority="334" operator="greaterThan">
      <formula>$I$10</formula>
    </cfRule>
  </conditionalFormatting>
  <conditionalFormatting sqref="N17">
    <cfRule type="cellIs" dxfId="5907" priority="333" operator="greaterThan">
      <formula>$N$10</formula>
    </cfRule>
  </conditionalFormatting>
  <conditionalFormatting sqref="M17">
    <cfRule type="cellIs" dxfId="5906" priority="332" operator="greaterThan">
      <formula>$M$10</formula>
    </cfRule>
  </conditionalFormatting>
  <conditionalFormatting sqref="N17">
    <cfRule type="cellIs" dxfId="5905" priority="331" operator="greaterThan">
      <formula>$N$10</formula>
    </cfRule>
  </conditionalFormatting>
  <conditionalFormatting sqref="M17">
    <cfRule type="cellIs" dxfId="5904" priority="330" operator="greaterThan">
      <formula>$M$10</formula>
    </cfRule>
  </conditionalFormatting>
  <conditionalFormatting sqref="L17">
    <cfRule type="cellIs" dxfId="5903" priority="329" operator="greaterThan">
      <formula>$L$10</formula>
    </cfRule>
  </conditionalFormatting>
  <conditionalFormatting sqref="B17:D17">
    <cfRule type="cellIs" dxfId="5902" priority="328" operator="greaterThan">
      <formula>#REF!</formula>
    </cfRule>
  </conditionalFormatting>
  <conditionalFormatting sqref="E17:H17">
    <cfRule type="cellIs" dxfId="5901" priority="327" operator="greaterThan">
      <formula>$E$10</formula>
    </cfRule>
  </conditionalFormatting>
  <conditionalFormatting sqref="B17:D17">
    <cfRule type="cellIs" dxfId="5900" priority="326" operator="greaterThan">
      <formula>#REF!</formula>
    </cfRule>
  </conditionalFormatting>
  <conditionalFormatting sqref="E17:H17">
    <cfRule type="cellIs" dxfId="5899" priority="325" operator="greaterThan">
      <formula>$E$10</formula>
    </cfRule>
  </conditionalFormatting>
  <conditionalFormatting sqref="J17:K17">
    <cfRule type="cellIs" dxfId="5898" priority="324" operator="greaterThan">
      <formula>$J$10</formula>
    </cfRule>
  </conditionalFormatting>
  <conditionalFormatting sqref="P17">
    <cfRule type="cellIs" dxfId="5897" priority="323" operator="greaterThan">
      <formula>$P$10</formula>
    </cfRule>
  </conditionalFormatting>
  <conditionalFormatting sqref="P17">
    <cfRule type="cellIs" dxfId="5896" priority="322" operator="greaterThan">
      <formula>$P$10</formula>
    </cfRule>
  </conditionalFormatting>
  <conditionalFormatting sqref="O15">
    <cfRule type="cellIs" dxfId="5895" priority="321" operator="greaterThan">
      <formula>$N$10</formula>
    </cfRule>
  </conditionalFormatting>
  <conditionalFormatting sqref="O15">
    <cfRule type="cellIs" dxfId="5894" priority="320" operator="greaterThan">
      <formula>$N$10</formula>
    </cfRule>
  </conditionalFormatting>
  <conditionalFormatting sqref="O16">
    <cfRule type="cellIs" dxfId="5893" priority="319" operator="greaterThan">
      <formula>$N$10</formula>
    </cfRule>
  </conditionalFormatting>
  <conditionalFormatting sqref="O16">
    <cfRule type="cellIs" dxfId="5892" priority="318" operator="greaterThan">
      <formula>$N$10</formula>
    </cfRule>
  </conditionalFormatting>
  <conditionalFormatting sqref="O17">
    <cfRule type="cellIs" dxfId="5891" priority="317" operator="greaterThan">
      <formula>$N$10</formula>
    </cfRule>
  </conditionalFormatting>
  <conditionalFormatting sqref="O17">
    <cfRule type="cellIs" dxfId="5890" priority="316" operator="greaterThan">
      <formula>$N$10</formula>
    </cfRule>
  </conditionalFormatting>
  <conditionalFormatting sqref="E16">
    <cfRule type="cellIs" dxfId="5889" priority="315" operator="greaterThan">
      <formula>#REF!</formula>
    </cfRule>
  </conditionalFormatting>
  <conditionalFormatting sqref="E16">
    <cfRule type="cellIs" dxfId="5888" priority="314" operator="greaterThan">
      <formula>#REF!</formula>
    </cfRule>
  </conditionalFormatting>
  <conditionalFormatting sqref="F16">
    <cfRule type="cellIs" dxfId="5887" priority="313" operator="greaterThan">
      <formula>#REF!</formula>
    </cfRule>
  </conditionalFormatting>
  <conditionalFormatting sqref="F16">
    <cfRule type="cellIs" dxfId="5886" priority="312" operator="greaterThan">
      <formula>#REF!</formula>
    </cfRule>
  </conditionalFormatting>
  <conditionalFormatting sqref="G16:H16">
    <cfRule type="cellIs" dxfId="5885" priority="311" operator="greaterThan">
      <formula>#REF!</formula>
    </cfRule>
  </conditionalFormatting>
  <conditionalFormatting sqref="G16:H16">
    <cfRule type="cellIs" dxfId="5884" priority="310" operator="greaterThan">
      <formula>#REF!</formula>
    </cfRule>
  </conditionalFormatting>
  <conditionalFormatting sqref="Q15">
    <cfRule type="cellIs" dxfId="5883" priority="309" operator="greaterThan">
      <formula>$J$10</formula>
    </cfRule>
  </conditionalFormatting>
  <conditionalFormatting sqref="Q16">
    <cfRule type="cellIs" dxfId="5882" priority="308" operator="greaterThan">
      <formula>$J$10</formula>
    </cfRule>
  </conditionalFormatting>
  <conditionalFormatting sqref="Q24">
    <cfRule type="cellIs" dxfId="5881" priority="182" operator="greaterThan">
      <formula>$J$10</formula>
    </cfRule>
  </conditionalFormatting>
  <conditionalFormatting sqref="I18">
    <cfRule type="cellIs" dxfId="5880" priority="306" operator="greaterThan">
      <formula>$I$10</formula>
    </cfRule>
  </conditionalFormatting>
  <conditionalFormatting sqref="I18">
    <cfRule type="cellIs" dxfId="5879" priority="305" operator="greaterThan">
      <formula>$I$10</formula>
    </cfRule>
  </conditionalFormatting>
  <conditionalFormatting sqref="N18">
    <cfRule type="cellIs" dxfId="5878" priority="304" operator="greaterThan">
      <formula>$N$10</formula>
    </cfRule>
  </conditionalFormatting>
  <conditionalFormatting sqref="M18">
    <cfRule type="cellIs" dxfId="5877" priority="303" operator="greaterThan">
      <formula>$M$10</formula>
    </cfRule>
  </conditionalFormatting>
  <conditionalFormatting sqref="N18">
    <cfRule type="cellIs" dxfId="5876" priority="302" operator="greaterThan">
      <formula>$N$10</formula>
    </cfRule>
  </conditionalFormatting>
  <conditionalFormatting sqref="M18">
    <cfRule type="cellIs" dxfId="5875" priority="301" operator="greaterThan">
      <formula>$M$10</formula>
    </cfRule>
  </conditionalFormatting>
  <conditionalFormatting sqref="L18">
    <cfRule type="cellIs" dxfId="5874" priority="300" operator="greaterThan">
      <formula>$L$10</formula>
    </cfRule>
  </conditionalFormatting>
  <conditionalFormatting sqref="B18:D18">
    <cfRule type="cellIs" dxfId="5873" priority="299" operator="greaterThan">
      <formula>#REF!</formula>
    </cfRule>
  </conditionalFormatting>
  <conditionalFormatting sqref="E18:H18">
    <cfRule type="cellIs" dxfId="5872" priority="298" operator="greaterThan">
      <formula>$E$10</formula>
    </cfRule>
  </conditionalFormatting>
  <conditionalFormatting sqref="B18:D18">
    <cfRule type="cellIs" dxfId="5871" priority="297" operator="greaterThan">
      <formula>#REF!</formula>
    </cfRule>
  </conditionalFormatting>
  <conditionalFormatting sqref="E18:H18">
    <cfRule type="cellIs" dxfId="5870" priority="296" operator="greaterThan">
      <formula>$E$10</formula>
    </cfRule>
  </conditionalFormatting>
  <conditionalFormatting sqref="J18:K18">
    <cfRule type="cellIs" dxfId="5869" priority="295" operator="greaterThan">
      <formula>$J$10</formula>
    </cfRule>
  </conditionalFormatting>
  <conditionalFormatting sqref="P18">
    <cfRule type="cellIs" dxfId="5868" priority="294" operator="greaterThan">
      <formula>$P$10</formula>
    </cfRule>
  </conditionalFormatting>
  <conditionalFormatting sqref="P18">
    <cfRule type="cellIs" dxfId="5867" priority="293" operator="greaterThan">
      <formula>$P$10</formula>
    </cfRule>
  </conditionalFormatting>
  <conditionalFormatting sqref="I19">
    <cfRule type="cellIs" dxfId="5866" priority="292" operator="greaterThan">
      <formula>$I$10</formula>
    </cfRule>
  </conditionalFormatting>
  <conditionalFormatting sqref="I19">
    <cfRule type="cellIs" dxfId="5865" priority="291" operator="greaterThan">
      <formula>$I$10</formula>
    </cfRule>
  </conditionalFormatting>
  <conditionalFormatting sqref="N19">
    <cfRule type="cellIs" dxfId="5864" priority="290" operator="greaterThan">
      <formula>$N$10</formula>
    </cfRule>
  </conditionalFormatting>
  <conditionalFormatting sqref="M19">
    <cfRule type="cellIs" dxfId="5863" priority="289" operator="greaterThan">
      <formula>$M$10</formula>
    </cfRule>
  </conditionalFormatting>
  <conditionalFormatting sqref="N19">
    <cfRule type="cellIs" dxfId="5862" priority="288" operator="greaterThan">
      <formula>$N$10</formula>
    </cfRule>
  </conditionalFormatting>
  <conditionalFormatting sqref="M19">
    <cfRule type="cellIs" dxfId="5861" priority="287" operator="greaterThan">
      <formula>$M$10</formula>
    </cfRule>
  </conditionalFormatting>
  <conditionalFormatting sqref="L19">
    <cfRule type="cellIs" dxfId="5860" priority="286" operator="greaterThan">
      <formula>$L$10</formula>
    </cfRule>
  </conditionalFormatting>
  <conditionalFormatting sqref="B19:D19">
    <cfRule type="cellIs" dxfId="5859" priority="285" operator="greaterThan">
      <formula>#REF!</formula>
    </cfRule>
  </conditionalFormatting>
  <conditionalFormatting sqref="E19:H19">
    <cfRule type="cellIs" dxfId="5858" priority="284" operator="greaterThan">
      <formula>$E$10</formula>
    </cfRule>
  </conditionalFormatting>
  <conditionalFormatting sqref="B19:D19">
    <cfRule type="cellIs" dxfId="5857" priority="283" operator="greaterThan">
      <formula>#REF!</formula>
    </cfRule>
  </conditionalFormatting>
  <conditionalFormatting sqref="E19:H19">
    <cfRule type="cellIs" dxfId="5856" priority="282" operator="greaterThan">
      <formula>$E$10</formula>
    </cfRule>
  </conditionalFormatting>
  <conditionalFormatting sqref="J19:K19">
    <cfRule type="cellIs" dxfId="5855" priority="281" operator="greaterThan">
      <formula>$J$10</formula>
    </cfRule>
  </conditionalFormatting>
  <conditionalFormatting sqref="P19">
    <cfRule type="cellIs" dxfId="5854" priority="280" operator="greaterThan">
      <formula>$P$10</formula>
    </cfRule>
  </conditionalFormatting>
  <conditionalFormatting sqref="P19">
    <cfRule type="cellIs" dxfId="5853" priority="279" operator="greaterThan">
      <formula>$P$10</formula>
    </cfRule>
  </conditionalFormatting>
  <conditionalFormatting sqref="I20">
    <cfRule type="cellIs" dxfId="5852" priority="278" operator="greaterThan">
      <formula>$I$10</formula>
    </cfRule>
  </conditionalFormatting>
  <conditionalFormatting sqref="I20">
    <cfRule type="cellIs" dxfId="5851" priority="277" operator="greaterThan">
      <formula>$I$10</formula>
    </cfRule>
  </conditionalFormatting>
  <conditionalFormatting sqref="N20">
    <cfRule type="cellIs" dxfId="5850" priority="276" operator="greaterThan">
      <formula>$N$10</formula>
    </cfRule>
  </conditionalFormatting>
  <conditionalFormatting sqref="M20">
    <cfRule type="cellIs" dxfId="5849" priority="275" operator="greaterThan">
      <formula>$M$10</formula>
    </cfRule>
  </conditionalFormatting>
  <conditionalFormatting sqref="N20">
    <cfRule type="cellIs" dxfId="5848" priority="274" operator="greaterThan">
      <formula>$N$10</formula>
    </cfRule>
  </conditionalFormatting>
  <conditionalFormatting sqref="M20">
    <cfRule type="cellIs" dxfId="5847" priority="273" operator="greaterThan">
      <formula>$M$10</formula>
    </cfRule>
  </conditionalFormatting>
  <conditionalFormatting sqref="L20">
    <cfRule type="cellIs" dxfId="5846" priority="272" operator="greaterThan">
      <formula>$L$10</formula>
    </cfRule>
  </conditionalFormatting>
  <conditionalFormatting sqref="B20:D20">
    <cfRule type="cellIs" dxfId="5845" priority="271" operator="greaterThan">
      <formula>#REF!</formula>
    </cfRule>
  </conditionalFormatting>
  <conditionalFormatting sqref="E20:H20">
    <cfRule type="cellIs" dxfId="5844" priority="270" operator="greaterThan">
      <formula>$E$10</formula>
    </cfRule>
  </conditionalFormatting>
  <conditionalFormatting sqref="B20:D20">
    <cfRule type="cellIs" dxfId="5843" priority="269" operator="greaterThan">
      <formula>#REF!</formula>
    </cfRule>
  </conditionalFormatting>
  <conditionalFormatting sqref="E20:H20">
    <cfRule type="cellIs" dxfId="5842" priority="268" operator="greaterThan">
      <formula>$E$10</formula>
    </cfRule>
  </conditionalFormatting>
  <conditionalFormatting sqref="J20">
    <cfRule type="cellIs" dxfId="5841" priority="267" operator="greaterThan">
      <formula>$J$10</formula>
    </cfRule>
  </conditionalFormatting>
  <conditionalFormatting sqref="P20">
    <cfRule type="cellIs" dxfId="5840" priority="266" operator="greaterThan">
      <formula>$P$10</formula>
    </cfRule>
  </conditionalFormatting>
  <conditionalFormatting sqref="P20">
    <cfRule type="cellIs" dxfId="5839" priority="265" operator="greaterThan">
      <formula>$P$10</formula>
    </cfRule>
  </conditionalFormatting>
  <conditionalFormatting sqref="I21">
    <cfRule type="cellIs" dxfId="5838" priority="264" operator="greaterThan">
      <formula>$I$10</formula>
    </cfRule>
  </conditionalFormatting>
  <conditionalFormatting sqref="I21">
    <cfRule type="cellIs" dxfId="5837" priority="263" operator="greaterThan">
      <formula>$I$10</formula>
    </cfRule>
  </conditionalFormatting>
  <conditionalFormatting sqref="N21">
    <cfRule type="cellIs" dxfId="5836" priority="262" operator="greaterThan">
      <formula>$N$10</formula>
    </cfRule>
  </conditionalFormatting>
  <conditionalFormatting sqref="M21">
    <cfRule type="cellIs" dxfId="5835" priority="261" operator="greaterThan">
      <formula>$M$10</formula>
    </cfRule>
  </conditionalFormatting>
  <conditionalFormatting sqref="N21">
    <cfRule type="cellIs" dxfId="5834" priority="260" operator="greaterThan">
      <formula>$N$10</formula>
    </cfRule>
  </conditionalFormatting>
  <conditionalFormatting sqref="M21">
    <cfRule type="cellIs" dxfId="5833" priority="259" operator="greaterThan">
      <formula>$M$10</formula>
    </cfRule>
  </conditionalFormatting>
  <conditionalFormatting sqref="L21">
    <cfRule type="cellIs" dxfId="5832" priority="258" operator="greaterThan">
      <formula>$L$10</formula>
    </cfRule>
  </conditionalFormatting>
  <conditionalFormatting sqref="B21:D21">
    <cfRule type="cellIs" dxfId="5831" priority="257" operator="greaterThan">
      <formula>#REF!</formula>
    </cfRule>
  </conditionalFormatting>
  <conditionalFormatting sqref="E21:H21">
    <cfRule type="cellIs" dxfId="5830" priority="256" operator="greaterThan">
      <formula>$E$10</formula>
    </cfRule>
  </conditionalFormatting>
  <conditionalFormatting sqref="B21:D21">
    <cfRule type="cellIs" dxfId="5829" priority="255" operator="greaterThan">
      <formula>#REF!</formula>
    </cfRule>
  </conditionalFormatting>
  <conditionalFormatting sqref="E21:H21">
    <cfRule type="cellIs" dxfId="5828" priority="254" operator="greaterThan">
      <formula>$E$10</formula>
    </cfRule>
  </conditionalFormatting>
  <conditionalFormatting sqref="J21">
    <cfRule type="cellIs" dxfId="5827" priority="253" operator="greaterThan">
      <formula>$J$10</formula>
    </cfRule>
  </conditionalFormatting>
  <conditionalFormatting sqref="P21">
    <cfRule type="cellIs" dxfId="5826" priority="252" operator="greaterThan">
      <formula>$P$10</formula>
    </cfRule>
  </conditionalFormatting>
  <conditionalFormatting sqref="P21">
    <cfRule type="cellIs" dxfId="5825" priority="251" operator="greaterThan">
      <formula>$P$10</formula>
    </cfRule>
  </conditionalFormatting>
  <conditionalFormatting sqref="O18">
    <cfRule type="cellIs" dxfId="5824" priority="250" operator="greaterThan">
      <formula>$N$10</formula>
    </cfRule>
  </conditionalFormatting>
  <conditionalFormatting sqref="O18">
    <cfRule type="cellIs" dxfId="5823" priority="249" operator="greaterThan">
      <formula>$N$10</formula>
    </cfRule>
  </conditionalFormatting>
  <conditionalFormatting sqref="O19">
    <cfRule type="cellIs" dxfId="5822" priority="248" operator="greaterThan">
      <formula>$N$10</formula>
    </cfRule>
  </conditionalFormatting>
  <conditionalFormatting sqref="O19">
    <cfRule type="cellIs" dxfId="5821" priority="247" operator="greaterThan">
      <formula>$N$10</formula>
    </cfRule>
  </conditionalFormatting>
  <conditionalFormatting sqref="O20">
    <cfRule type="cellIs" dxfId="5820" priority="246" operator="greaterThan">
      <formula>$N$10</formula>
    </cfRule>
  </conditionalFormatting>
  <conditionalFormatting sqref="O20">
    <cfRule type="cellIs" dxfId="5819" priority="245" operator="greaterThan">
      <formula>$N$10</formula>
    </cfRule>
  </conditionalFormatting>
  <conditionalFormatting sqref="O21">
    <cfRule type="cellIs" dxfId="5818" priority="244" operator="greaterThan">
      <formula>$N$10</formula>
    </cfRule>
  </conditionalFormatting>
  <conditionalFormatting sqref="O21">
    <cfRule type="cellIs" dxfId="5817" priority="243" operator="greaterThan">
      <formula>$N$10</formula>
    </cfRule>
  </conditionalFormatting>
  <conditionalFormatting sqref="K20">
    <cfRule type="cellIs" dxfId="5816" priority="242" operator="greaterThan">
      <formula>$J$10</formula>
    </cfRule>
  </conditionalFormatting>
  <conditionalFormatting sqref="K21">
    <cfRule type="cellIs" dxfId="5815" priority="241" operator="greaterThan">
      <formula>$J$10</formula>
    </cfRule>
  </conditionalFormatting>
  <conditionalFormatting sqref="Q18">
    <cfRule type="cellIs" dxfId="5814" priority="240" operator="greaterThan">
      <formula>$J$10</formula>
    </cfRule>
  </conditionalFormatting>
  <conditionalFormatting sqref="Q19">
    <cfRule type="cellIs" dxfId="5813" priority="239" operator="greaterThan">
      <formula>$J$10</formula>
    </cfRule>
  </conditionalFormatting>
  <conditionalFormatting sqref="Q20">
    <cfRule type="cellIs" dxfId="5812" priority="238" operator="greaterThan">
      <formula>$J$10</formula>
    </cfRule>
  </conditionalFormatting>
  <conditionalFormatting sqref="Q21">
    <cfRule type="cellIs" dxfId="5811" priority="237" operator="greaterThan">
      <formula>$J$10</formula>
    </cfRule>
  </conditionalFormatting>
  <conditionalFormatting sqref="I22">
    <cfRule type="cellIs" dxfId="5810" priority="236" operator="greaterThan">
      <formula>$I$10</formula>
    </cfRule>
  </conditionalFormatting>
  <conditionalFormatting sqref="I22">
    <cfRule type="cellIs" dxfId="5809" priority="235" operator="greaterThan">
      <formula>$I$10</formula>
    </cfRule>
  </conditionalFormatting>
  <conditionalFormatting sqref="N22">
    <cfRule type="cellIs" dxfId="5808" priority="234" operator="greaterThan">
      <formula>$N$10</formula>
    </cfRule>
  </conditionalFormatting>
  <conditionalFormatting sqref="M22">
    <cfRule type="cellIs" dxfId="5807" priority="233" operator="greaterThan">
      <formula>$M$10</formula>
    </cfRule>
  </conditionalFormatting>
  <conditionalFormatting sqref="N22">
    <cfRule type="cellIs" dxfId="5806" priority="232" operator="greaterThan">
      <formula>$N$10</formula>
    </cfRule>
  </conditionalFormatting>
  <conditionalFormatting sqref="M22">
    <cfRule type="cellIs" dxfId="5805" priority="231" operator="greaterThan">
      <formula>$M$10</formula>
    </cfRule>
  </conditionalFormatting>
  <conditionalFormatting sqref="L22">
    <cfRule type="cellIs" dxfId="5804" priority="230" operator="greaterThan">
      <formula>$L$10</formula>
    </cfRule>
  </conditionalFormatting>
  <conditionalFormatting sqref="B22:D22">
    <cfRule type="cellIs" dxfId="5803" priority="229" operator="greaterThan">
      <formula>#REF!</formula>
    </cfRule>
  </conditionalFormatting>
  <conditionalFormatting sqref="E22:H22">
    <cfRule type="cellIs" dxfId="5802" priority="228" operator="greaterThan">
      <formula>$E$10</formula>
    </cfRule>
  </conditionalFormatting>
  <conditionalFormatting sqref="B22:D22">
    <cfRule type="cellIs" dxfId="5801" priority="227" operator="greaterThan">
      <formula>#REF!</formula>
    </cfRule>
  </conditionalFormatting>
  <conditionalFormatting sqref="E22:H22">
    <cfRule type="cellIs" dxfId="5800" priority="226" operator="greaterThan">
      <formula>$E$10</formula>
    </cfRule>
  </conditionalFormatting>
  <conditionalFormatting sqref="J22:K22">
    <cfRule type="cellIs" dxfId="5799" priority="225" operator="greaterThan">
      <formula>$J$10</formula>
    </cfRule>
  </conditionalFormatting>
  <conditionalFormatting sqref="P22">
    <cfRule type="cellIs" dxfId="5798" priority="224" operator="greaterThan">
      <formula>$P$10</formula>
    </cfRule>
  </conditionalFormatting>
  <conditionalFormatting sqref="P22">
    <cfRule type="cellIs" dxfId="5797" priority="223" operator="greaterThan">
      <formula>$P$10</formula>
    </cfRule>
  </conditionalFormatting>
  <conditionalFormatting sqref="I23">
    <cfRule type="cellIs" dxfId="5796" priority="222" operator="greaterThan">
      <formula>$I$10</formula>
    </cfRule>
  </conditionalFormatting>
  <conditionalFormatting sqref="I23">
    <cfRule type="cellIs" dxfId="5795" priority="221" operator="greaterThan">
      <formula>$I$10</formula>
    </cfRule>
  </conditionalFormatting>
  <conditionalFormatting sqref="N23">
    <cfRule type="cellIs" dxfId="5794" priority="220" operator="greaterThan">
      <formula>$N$10</formula>
    </cfRule>
  </conditionalFormatting>
  <conditionalFormatting sqref="M23">
    <cfRule type="cellIs" dxfId="5793" priority="219" operator="greaterThan">
      <formula>$M$10</formula>
    </cfRule>
  </conditionalFormatting>
  <conditionalFormatting sqref="N23">
    <cfRule type="cellIs" dxfId="5792" priority="218" operator="greaterThan">
      <formula>$N$10</formula>
    </cfRule>
  </conditionalFormatting>
  <conditionalFormatting sqref="M23">
    <cfRule type="cellIs" dxfId="5791" priority="217" operator="greaterThan">
      <formula>$M$10</formula>
    </cfRule>
  </conditionalFormatting>
  <conditionalFormatting sqref="L23">
    <cfRule type="cellIs" dxfId="5790" priority="216" operator="greaterThan">
      <formula>$L$10</formula>
    </cfRule>
  </conditionalFormatting>
  <conditionalFormatting sqref="B23:D23">
    <cfRule type="cellIs" dxfId="5789" priority="215" operator="greaterThan">
      <formula>#REF!</formula>
    </cfRule>
  </conditionalFormatting>
  <conditionalFormatting sqref="B23:D23">
    <cfRule type="cellIs" dxfId="5788" priority="214" operator="greaterThan">
      <formula>#REF!</formula>
    </cfRule>
  </conditionalFormatting>
  <conditionalFormatting sqref="J23:K23">
    <cfRule type="cellIs" dxfId="5787" priority="213" operator="greaterThan">
      <formula>$J$10</formula>
    </cfRule>
  </conditionalFormatting>
  <conditionalFormatting sqref="P23">
    <cfRule type="cellIs" dxfId="5786" priority="212" operator="greaterThan">
      <formula>$P$10</formula>
    </cfRule>
  </conditionalFormatting>
  <conditionalFormatting sqref="P23">
    <cfRule type="cellIs" dxfId="5785" priority="211" operator="greaterThan">
      <formula>$P$10</formula>
    </cfRule>
  </conditionalFormatting>
  <conditionalFormatting sqref="I24">
    <cfRule type="cellIs" dxfId="5784" priority="210" operator="greaterThan">
      <formula>$I$10</formula>
    </cfRule>
  </conditionalFormatting>
  <conditionalFormatting sqref="I24">
    <cfRule type="cellIs" dxfId="5783" priority="209" operator="greaterThan">
      <formula>$I$10</formula>
    </cfRule>
  </conditionalFormatting>
  <conditionalFormatting sqref="N24">
    <cfRule type="cellIs" dxfId="5782" priority="208" operator="greaterThan">
      <formula>$N$10</formula>
    </cfRule>
  </conditionalFormatting>
  <conditionalFormatting sqref="M24">
    <cfRule type="cellIs" dxfId="5781" priority="207" operator="greaterThan">
      <formula>$M$10</formula>
    </cfRule>
  </conditionalFormatting>
  <conditionalFormatting sqref="N24">
    <cfRule type="cellIs" dxfId="5780" priority="206" operator="greaterThan">
      <formula>$N$10</formula>
    </cfRule>
  </conditionalFormatting>
  <conditionalFormatting sqref="M24">
    <cfRule type="cellIs" dxfId="5779" priority="205" operator="greaterThan">
      <formula>$M$10</formula>
    </cfRule>
  </conditionalFormatting>
  <conditionalFormatting sqref="L24">
    <cfRule type="cellIs" dxfId="5778" priority="204" operator="greaterThan">
      <formula>$L$10</formula>
    </cfRule>
  </conditionalFormatting>
  <conditionalFormatting sqref="B24:D24">
    <cfRule type="cellIs" dxfId="5777" priority="203" operator="greaterThan">
      <formula>#REF!</formula>
    </cfRule>
  </conditionalFormatting>
  <conditionalFormatting sqref="E24:H24">
    <cfRule type="cellIs" dxfId="5776" priority="202" operator="greaterThan">
      <formula>$E$10</formula>
    </cfRule>
  </conditionalFormatting>
  <conditionalFormatting sqref="B24:D24">
    <cfRule type="cellIs" dxfId="5775" priority="201" operator="greaterThan">
      <formula>#REF!</formula>
    </cfRule>
  </conditionalFormatting>
  <conditionalFormatting sqref="E24:H24">
    <cfRule type="cellIs" dxfId="5774" priority="200" operator="greaterThan">
      <formula>$E$10</formula>
    </cfRule>
  </conditionalFormatting>
  <conditionalFormatting sqref="J24:K24">
    <cfRule type="cellIs" dxfId="5773" priority="199" operator="greaterThan">
      <formula>$J$10</formula>
    </cfRule>
  </conditionalFormatting>
  <conditionalFormatting sqref="P24">
    <cfRule type="cellIs" dxfId="5772" priority="198" operator="greaterThan">
      <formula>$P$10</formula>
    </cfRule>
  </conditionalFormatting>
  <conditionalFormatting sqref="P24">
    <cfRule type="cellIs" dxfId="5771" priority="197" operator="greaterThan">
      <formula>$P$10</formula>
    </cfRule>
  </conditionalFormatting>
  <conditionalFormatting sqref="O22">
    <cfRule type="cellIs" dxfId="5770" priority="196" operator="greaterThan">
      <formula>$N$10</formula>
    </cfRule>
  </conditionalFormatting>
  <conditionalFormatting sqref="O22">
    <cfRule type="cellIs" dxfId="5769" priority="195" operator="greaterThan">
      <formula>$N$10</formula>
    </cfRule>
  </conditionalFormatting>
  <conditionalFormatting sqref="O23">
    <cfRule type="cellIs" dxfId="5768" priority="194" operator="greaterThan">
      <formula>$N$10</formula>
    </cfRule>
  </conditionalFormatting>
  <conditionalFormatting sqref="O23">
    <cfRule type="cellIs" dxfId="5767" priority="193" operator="greaterThan">
      <formula>$N$10</formula>
    </cfRule>
  </conditionalFormatting>
  <conditionalFormatting sqref="O24">
    <cfRule type="cellIs" dxfId="5766" priority="192" operator="greaterThan">
      <formula>$N$10</formula>
    </cfRule>
  </conditionalFormatting>
  <conditionalFormatting sqref="O24">
    <cfRule type="cellIs" dxfId="5765" priority="191" operator="greaterThan">
      <formula>$N$10</formula>
    </cfRule>
  </conditionalFormatting>
  <conditionalFormatting sqref="E23">
    <cfRule type="cellIs" dxfId="5764" priority="190" operator="greaterThan">
      <formula>#REF!</formula>
    </cfRule>
  </conditionalFormatting>
  <conditionalFormatting sqref="E23">
    <cfRule type="cellIs" dxfId="5763" priority="189" operator="greaterThan">
      <formula>#REF!</formula>
    </cfRule>
  </conditionalFormatting>
  <conditionalFormatting sqref="F23">
    <cfRule type="cellIs" dxfId="5762" priority="188" operator="greaterThan">
      <formula>#REF!</formula>
    </cfRule>
  </conditionalFormatting>
  <conditionalFormatting sqref="F23">
    <cfRule type="cellIs" dxfId="5761" priority="187" operator="greaterThan">
      <formula>#REF!</formula>
    </cfRule>
  </conditionalFormatting>
  <conditionalFormatting sqref="G23:H23">
    <cfRule type="cellIs" dxfId="5760" priority="186" operator="greaterThan">
      <formula>#REF!</formula>
    </cfRule>
  </conditionalFormatting>
  <conditionalFormatting sqref="G23:H23">
    <cfRule type="cellIs" dxfId="5759" priority="185" operator="greaterThan">
      <formula>#REF!</formula>
    </cfRule>
  </conditionalFormatting>
  <conditionalFormatting sqref="Q22">
    <cfRule type="cellIs" dxfId="5758" priority="184" operator="greaterThan">
      <formula>$J$10</formula>
    </cfRule>
  </conditionalFormatting>
  <conditionalFormatting sqref="Q23">
    <cfRule type="cellIs" dxfId="5757" priority="183" operator="greaterThan">
      <formula>$J$10</formula>
    </cfRule>
  </conditionalFormatting>
  <conditionalFormatting sqref="R12:R41">
    <cfRule type="cellIs" dxfId="5756" priority="181" operator="greaterThan">
      <formula>$R$10</formula>
    </cfRule>
  </conditionalFormatting>
  <conditionalFormatting sqref="Q34">
    <cfRule type="cellIs" dxfId="5755" priority="126" operator="greaterThan">
      <formula>$J$10</formula>
    </cfRule>
  </conditionalFormatting>
  <conditionalFormatting sqref="I32">
    <cfRule type="cellIs" dxfId="5754" priority="180" operator="greaterThan">
      <formula>$I$10</formula>
    </cfRule>
  </conditionalFormatting>
  <conditionalFormatting sqref="I32">
    <cfRule type="cellIs" dxfId="5753" priority="179" operator="greaterThan">
      <formula>$I$10</formula>
    </cfRule>
  </conditionalFormatting>
  <conditionalFormatting sqref="N32">
    <cfRule type="cellIs" dxfId="5752" priority="178" operator="greaterThan">
      <formula>$N$10</formula>
    </cfRule>
  </conditionalFormatting>
  <conditionalFormatting sqref="M32">
    <cfRule type="cellIs" dxfId="5751" priority="177" operator="greaterThan">
      <formula>$M$10</formula>
    </cfRule>
  </conditionalFormatting>
  <conditionalFormatting sqref="N32">
    <cfRule type="cellIs" dxfId="5750" priority="176" operator="greaterThan">
      <formula>$N$10</formula>
    </cfRule>
  </conditionalFormatting>
  <conditionalFormatting sqref="M32">
    <cfRule type="cellIs" dxfId="5749" priority="175" operator="greaterThan">
      <formula>$M$10</formula>
    </cfRule>
  </conditionalFormatting>
  <conditionalFormatting sqref="L32">
    <cfRule type="cellIs" dxfId="5748" priority="174" operator="greaterThan">
      <formula>$L$10</formula>
    </cfRule>
  </conditionalFormatting>
  <conditionalFormatting sqref="B32:D32">
    <cfRule type="cellIs" dxfId="5747" priority="173" operator="greaterThan">
      <formula>#REF!</formula>
    </cfRule>
  </conditionalFormatting>
  <conditionalFormatting sqref="E32:H32">
    <cfRule type="cellIs" dxfId="5746" priority="172" operator="greaterThan">
      <formula>$E$10</formula>
    </cfRule>
  </conditionalFormatting>
  <conditionalFormatting sqref="B32:D32">
    <cfRule type="cellIs" dxfId="5745" priority="171" operator="greaterThan">
      <formula>#REF!</formula>
    </cfRule>
  </conditionalFormatting>
  <conditionalFormatting sqref="E32:H32">
    <cfRule type="cellIs" dxfId="5744" priority="170" operator="greaterThan">
      <formula>$E$10</formula>
    </cfRule>
  </conditionalFormatting>
  <conditionalFormatting sqref="J32:K32">
    <cfRule type="cellIs" dxfId="5743" priority="169" operator="greaterThan">
      <formula>$J$10</formula>
    </cfRule>
  </conditionalFormatting>
  <conditionalFormatting sqref="P32">
    <cfRule type="cellIs" dxfId="5742" priority="168" operator="greaterThan">
      <formula>$P$10</formula>
    </cfRule>
  </conditionalFormatting>
  <conditionalFormatting sqref="P32">
    <cfRule type="cellIs" dxfId="5741" priority="167" operator="greaterThan">
      <formula>$P$10</formula>
    </cfRule>
  </conditionalFormatting>
  <conditionalFormatting sqref="I33">
    <cfRule type="cellIs" dxfId="5740" priority="166" operator="greaterThan">
      <formula>$I$10</formula>
    </cfRule>
  </conditionalFormatting>
  <conditionalFormatting sqref="I33">
    <cfRule type="cellIs" dxfId="5739" priority="165" operator="greaterThan">
      <formula>$I$10</formula>
    </cfRule>
  </conditionalFormatting>
  <conditionalFormatting sqref="N33">
    <cfRule type="cellIs" dxfId="5738" priority="164" operator="greaterThan">
      <formula>$N$10</formula>
    </cfRule>
  </conditionalFormatting>
  <conditionalFormatting sqref="M33">
    <cfRule type="cellIs" dxfId="5737" priority="163" operator="greaterThan">
      <formula>$M$10</formula>
    </cfRule>
  </conditionalFormatting>
  <conditionalFormatting sqref="N33">
    <cfRule type="cellIs" dxfId="5736" priority="162" operator="greaterThan">
      <formula>$N$10</formula>
    </cfRule>
  </conditionalFormatting>
  <conditionalFormatting sqref="M33">
    <cfRule type="cellIs" dxfId="5735" priority="161" operator="greaterThan">
      <formula>$M$10</formula>
    </cfRule>
  </conditionalFormatting>
  <conditionalFormatting sqref="L33">
    <cfRule type="cellIs" dxfId="5734" priority="160" operator="greaterThan">
      <formula>$L$10</formula>
    </cfRule>
  </conditionalFormatting>
  <conditionalFormatting sqref="B33:D33">
    <cfRule type="cellIs" dxfId="5733" priority="159" operator="greaterThan">
      <formula>#REF!</formula>
    </cfRule>
  </conditionalFormatting>
  <conditionalFormatting sqref="B33:D33">
    <cfRule type="cellIs" dxfId="5732" priority="158" operator="greaterThan">
      <formula>#REF!</formula>
    </cfRule>
  </conditionalFormatting>
  <conditionalFormatting sqref="J33:K33">
    <cfRule type="cellIs" dxfId="5731" priority="157" operator="greaterThan">
      <formula>$J$10</formula>
    </cfRule>
  </conditionalFormatting>
  <conditionalFormatting sqref="P33">
    <cfRule type="cellIs" dxfId="5730" priority="156" operator="greaterThan">
      <formula>$P$10</formula>
    </cfRule>
  </conditionalFormatting>
  <conditionalFormatting sqref="P33">
    <cfRule type="cellIs" dxfId="5729" priority="155" operator="greaterThan">
      <formula>$P$10</formula>
    </cfRule>
  </conditionalFormatting>
  <conditionalFormatting sqref="I34">
    <cfRule type="cellIs" dxfId="5728" priority="154" operator="greaterThan">
      <formula>$I$10</formula>
    </cfRule>
  </conditionalFormatting>
  <conditionalFormatting sqref="I34">
    <cfRule type="cellIs" dxfId="5727" priority="153" operator="greaterThan">
      <formula>$I$10</formula>
    </cfRule>
  </conditionalFormatting>
  <conditionalFormatting sqref="N34">
    <cfRule type="cellIs" dxfId="5726" priority="152" operator="greaterThan">
      <formula>$N$10</formula>
    </cfRule>
  </conditionalFormatting>
  <conditionalFormatting sqref="M34">
    <cfRule type="cellIs" dxfId="5725" priority="151" operator="greaterThan">
      <formula>$M$10</formula>
    </cfRule>
  </conditionalFormatting>
  <conditionalFormatting sqref="N34">
    <cfRule type="cellIs" dxfId="5724" priority="150" operator="greaterThan">
      <formula>$N$10</formula>
    </cfRule>
  </conditionalFormatting>
  <conditionalFormatting sqref="M34">
    <cfRule type="cellIs" dxfId="5723" priority="149" operator="greaterThan">
      <formula>$M$10</formula>
    </cfRule>
  </conditionalFormatting>
  <conditionalFormatting sqref="L34">
    <cfRule type="cellIs" dxfId="5722" priority="148" operator="greaterThan">
      <formula>$L$10</formula>
    </cfRule>
  </conditionalFormatting>
  <conditionalFormatting sqref="B34:D34">
    <cfRule type="cellIs" dxfId="5721" priority="147" operator="greaterThan">
      <formula>#REF!</formula>
    </cfRule>
  </conditionalFormatting>
  <conditionalFormatting sqref="E34:H34">
    <cfRule type="cellIs" dxfId="5720" priority="146" operator="greaterThan">
      <formula>$E$10</formula>
    </cfRule>
  </conditionalFormatting>
  <conditionalFormatting sqref="B34:D34">
    <cfRule type="cellIs" dxfId="5719" priority="145" operator="greaterThan">
      <formula>#REF!</formula>
    </cfRule>
  </conditionalFormatting>
  <conditionalFormatting sqref="E34:H34">
    <cfRule type="cellIs" dxfId="5718" priority="144" operator="greaterThan">
      <formula>$E$10</formula>
    </cfRule>
  </conditionalFormatting>
  <conditionalFormatting sqref="J34:K34">
    <cfRule type="cellIs" dxfId="5717" priority="143" operator="greaterThan">
      <formula>$J$10</formula>
    </cfRule>
  </conditionalFormatting>
  <conditionalFormatting sqref="P34">
    <cfRule type="cellIs" dxfId="5716" priority="142" operator="greaterThan">
      <formula>$P$10</formula>
    </cfRule>
  </conditionalFormatting>
  <conditionalFormatting sqref="P34">
    <cfRule type="cellIs" dxfId="5715" priority="141" operator="greaterThan">
      <formula>$P$10</formula>
    </cfRule>
  </conditionalFormatting>
  <conditionalFormatting sqref="O32">
    <cfRule type="cellIs" dxfId="5714" priority="140" operator="greaterThan">
      <formula>$N$10</formula>
    </cfRule>
  </conditionalFormatting>
  <conditionalFormatting sqref="O32">
    <cfRule type="cellIs" dxfId="5713" priority="139" operator="greaterThan">
      <formula>$N$10</formula>
    </cfRule>
  </conditionalFormatting>
  <conditionalFormatting sqref="O33">
    <cfRule type="cellIs" dxfId="5712" priority="138" operator="greaterThan">
      <formula>$N$10</formula>
    </cfRule>
  </conditionalFormatting>
  <conditionalFormatting sqref="O33">
    <cfRule type="cellIs" dxfId="5711" priority="137" operator="greaterThan">
      <formula>$N$10</formula>
    </cfRule>
  </conditionalFormatting>
  <conditionalFormatting sqref="O34">
    <cfRule type="cellIs" dxfId="5710" priority="136" operator="greaterThan">
      <formula>$N$10</formula>
    </cfRule>
  </conditionalFormatting>
  <conditionalFormatting sqref="O34">
    <cfRule type="cellIs" dxfId="5709" priority="135" operator="greaterThan">
      <formula>$N$10</formula>
    </cfRule>
  </conditionalFormatting>
  <conditionalFormatting sqref="E33">
    <cfRule type="cellIs" dxfId="5708" priority="134" operator="greaterThan">
      <formula>#REF!</formula>
    </cfRule>
  </conditionalFormatting>
  <conditionalFormatting sqref="E33">
    <cfRule type="cellIs" dxfId="5707" priority="133" operator="greaterThan">
      <formula>#REF!</formula>
    </cfRule>
  </conditionalFormatting>
  <conditionalFormatting sqref="F33">
    <cfRule type="cellIs" dxfId="5706" priority="132" operator="greaterThan">
      <formula>#REF!</formula>
    </cfRule>
  </conditionalFormatting>
  <conditionalFormatting sqref="F33">
    <cfRule type="cellIs" dxfId="5705" priority="131" operator="greaterThan">
      <formula>#REF!</formula>
    </cfRule>
  </conditionalFormatting>
  <conditionalFormatting sqref="G33:H33">
    <cfRule type="cellIs" dxfId="5704" priority="130" operator="greaterThan">
      <formula>#REF!</formula>
    </cfRule>
  </conditionalFormatting>
  <conditionalFormatting sqref="G33:H33">
    <cfRule type="cellIs" dxfId="5703" priority="129" operator="greaterThan">
      <formula>#REF!</formula>
    </cfRule>
  </conditionalFormatting>
  <conditionalFormatting sqref="Q32">
    <cfRule type="cellIs" dxfId="5702" priority="128" operator="greaterThan">
      <formula>$J$10</formula>
    </cfRule>
  </conditionalFormatting>
  <conditionalFormatting sqref="Q33">
    <cfRule type="cellIs" dxfId="5701" priority="127" operator="greaterThan">
      <formula>$J$10</formula>
    </cfRule>
  </conditionalFormatting>
  <conditionalFormatting sqref="I35">
    <cfRule type="cellIs" dxfId="5700" priority="125" operator="greaterThan">
      <formula>$I$10</formula>
    </cfRule>
  </conditionalFormatting>
  <conditionalFormatting sqref="I35">
    <cfRule type="cellIs" dxfId="5699" priority="124" operator="greaterThan">
      <formula>$I$10</formula>
    </cfRule>
  </conditionalFormatting>
  <conditionalFormatting sqref="N35">
    <cfRule type="cellIs" dxfId="5698" priority="123" operator="greaterThan">
      <formula>$N$10</formula>
    </cfRule>
  </conditionalFormatting>
  <conditionalFormatting sqref="M35">
    <cfRule type="cellIs" dxfId="5697" priority="122" operator="greaterThan">
      <formula>$M$10</formula>
    </cfRule>
  </conditionalFormatting>
  <conditionalFormatting sqref="N35">
    <cfRule type="cellIs" dxfId="5696" priority="121" operator="greaterThan">
      <formula>$N$10</formula>
    </cfRule>
  </conditionalFormatting>
  <conditionalFormatting sqref="M35">
    <cfRule type="cellIs" dxfId="5695" priority="120" operator="greaterThan">
      <formula>$M$10</formula>
    </cfRule>
  </conditionalFormatting>
  <conditionalFormatting sqref="L35">
    <cfRule type="cellIs" dxfId="5694" priority="119" operator="greaterThan">
      <formula>$L$10</formula>
    </cfRule>
  </conditionalFormatting>
  <conditionalFormatting sqref="B35:D35">
    <cfRule type="cellIs" dxfId="5693" priority="118" operator="greaterThan">
      <formula>#REF!</formula>
    </cfRule>
  </conditionalFormatting>
  <conditionalFormatting sqref="E35:H35">
    <cfRule type="cellIs" dxfId="5692" priority="117" operator="greaterThan">
      <formula>$E$10</formula>
    </cfRule>
  </conditionalFormatting>
  <conditionalFormatting sqref="B35:D35">
    <cfRule type="cellIs" dxfId="5691" priority="116" operator="greaterThan">
      <formula>#REF!</formula>
    </cfRule>
  </conditionalFormatting>
  <conditionalFormatting sqref="E35:H35">
    <cfRule type="cellIs" dxfId="5690" priority="115" operator="greaterThan">
      <formula>$E$10</formula>
    </cfRule>
  </conditionalFormatting>
  <conditionalFormatting sqref="J35:K35">
    <cfRule type="cellIs" dxfId="5689" priority="114" operator="greaterThan">
      <formula>$J$10</formula>
    </cfRule>
  </conditionalFormatting>
  <conditionalFormatting sqref="P35">
    <cfRule type="cellIs" dxfId="5688" priority="113" operator="greaterThan">
      <formula>$P$10</formula>
    </cfRule>
  </conditionalFormatting>
  <conditionalFormatting sqref="P35">
    <cfRule type="cellIs" dxfId="5687" priority="112" operator="greaterThan">
      <formula>$P$10</formula>
    </cfRule>
  </conditionalFormatting>
  <conditionalFormatting sqref="I36">
    <cfRule type="cellIs" dxfId="5686" priority="111" operator="greaterThan">
      <formula>$I$10</formula>
    </cfRule>
  </conditionalFormatting>
  <conditionalFormatting sqref="I36">
    <cfRule type="cellIs" dxfId="5685" priority="110" operator="greaterThan">
      <formula>$I$10</formula>
    </cfRule>
  </conditionalFormatting>
  <conditionalFormatting sqref="N36">
    <cfRule type="cellIs" dxfId="5684" priority="109" operator="greaterThan">
      <formula>$N$10</formula>
    </cfRule>
  </conditionalFormatting>
  <conditionalFormatting sqref="M36">
    <cfRule type="cellIs" dxfId="5683" priority="108" operator="greaterThan">
      <formula>$M$10</formula>
    </cfRule>
  </conditionalFormatting>
  <conditionalFormatting sqref="N36">
    <cfRule type="cellIs" dxfId="5682" priority="107" operator="greaterThan">
      <formula>$N$10</formula>
    </cfRule>
  </conditionalFormatting>
  <conditionalFormatting sqref="M36">
    <cfRule type="cellIs" dxfId="5681" priority="106" operator="greaterThan">
      <formula>$M$10</formula>
    </cfRule>
  </conditionalFormatting>
  <conditionalFormatting sqref="L36">
    <cfRule type="cellIs" dxfId="5680" priority="105" operator="greaterThan">
      <formula>$L$10</formula>
    </cfRule>
  </conditionalFormatting>
  <conditionalFormatting sqref="B36:D36">
    <cfRule type="cellIs" dxfId="5679" priority="104" operator="greaterThan">
      <formula>#REF!</formula>
    </cfRule>
  </conditionalFormatting>
  <conditionalFormatting sqref="E36:H36">
    <cfRule type="cellIs" dxfId="5678" priority="103" operator="greaterThan">
      <formula>$E$10</formula>
    </cfRule>
  </conditionalFormatting>
  <conditionalFormatting sqref="B36:D36">
    <cfRule type="cellIs" dxfId="5677" priority="102" operator="greaterThan">
      <formula>#REF!</formula>
    </cfRule>
  </conditionalFormatting>
  <conditionalFormatting sqref="E36:H36">
    <cfRule type="cellIs" dxfId="5676" priority="101" operator="greaterThan">
      <formula>$E$10</formula>
    </cfRule>
  </conditionalFormatting>
  <conditionalFormatting sqref="J36:K36">
    <cfRule type="cellIs" dxfId="5675" priority="100" operator="greaterThan">
      <formula>$J$10</formula>
    </cfRule>
  </conditionalFormatting>
  <conditionalFormatting sqref="P36">
    <cfRule type="cellIs" dxfId="5674" priority="99" operator="greaterThan">
      <formula>$P$10</formula>
    </cfRule>
  </conditionalFormatting>
  <conditionalFormatting sqref="P36">
    <cfRule type="cellIs" dxfId="5673" priority="98" operator="greaterThan">
      <formula>$P$10</formula>
    </cfRule>
  </conditionalFormatting>
  <conditionalFormatting sqref="I37">
    <cfRule type="cellIs" dxfId="5672" priority="97" operator="greaterThan">
      <formula>$I$10</formula>
    </cfRule>
  </conditionalFormatting>
  <conditionalFormatting sqref="I37">
    <cfRule type="cellIs" dxfId="5671" priority="96" operator="greaterThan">
      <formula>$I$10</formula>
    </cfRule>
  </conditionalFormatting>
  <conditionalFormatting sqref="N37">
    <cfRule type="cellIs" dxfId="5670" priority="95" operator="greaterThan">
      <formula>$N$10</formula>
    </cfRule>
  </conditionalFormatting>
  <conditionalFormatting sqref="M37">
    <cfRule type="cellIs" dxfId="5669" priority="94" operator="greaterThan">
      <formula>$M$10</formula>
    </cfRule>
  </conditionalFormatting>
  <conditionalFormatting sqref="N37">
    <cfRule type="cellIs" dxfId="5668" priority="93" operator="greaterThan">
      <formula>$N$10</formula>
    </cfRule>
  </conditionalFormatting>
  <conditionalFormatting sqref="M37">
    <cfRule type="cellIs" dxfId="5667" priority="92" operator="greaterThan">
      <formula>$M$10</formula>
    </cfRule>
  </conditionalFormatting>
  <conditionalFormatting sqref="L37">
    <cfRule type="cellIs" dxfId="5666" priority="91" operator="greaterThan">
      <formula>$L$10</formula>
    </cfRule>
  </conditionalFormatting>
  <conditionalFormatting sqref="B37:D37">
    <cfRule type="cellIs" dxfId="5665" priority="90" operator="greaterThan">
      <formula>#REF!</formula>
    </cfRule>
  </conditionalFormatting>
  <conditionalFormatting sqref="E37:H37">
    <cfRule type="cellIs" dxfId="5664" priority="89" operator="greaterThan">
      <formula>$E$10</formula>
    </cfRule>
  </conditionalFormatting>
  <conditionalFormatting sqref="B37:D37">
    <cfRule type="cellIs" dxfId="5663" priority="88" operator="greaterThan">
      <formula>#REF!</formula>
    </cfRule>
  </conditionalFormatting>
  <conditionalFormatting sqref="E37:H37">
    <cfRule type="cellIs" dxfId="5662" priority="87" operator="greaterThan">
      <formula>$E$10</formula>
    </cfRule>
  </conditionalFormatting>
  <conditionalFormatting sqref="J37">
    <cfRule type="cellIs" dxfId="5661" priority="86" operator="greaterThan">
      <formula>$J$10</formula>
    </cfRule>
  </conditionalFormatting>
  <conditionalFormatting sqref="P37">
    <cfRule type="cellIs" dxfId="5660" priority="85" operator="greaterThan">
      <formula>$P$10</formula>
    </cfRule>
  </conditionalFormatting>
  <conditionalFormatting sqref="P37">
    <cfRule type="cellIs" dxfId="5659" priority="84" operator="greaterThan">
      <formula>$P$10</formula>
    </cfRule>
  </conditionalFormatting>
  <conditionalFormatting sqref="I38">
    <cfRule type="cellIs" dxfId="5658" priority="83" operator="greaterThan">
      <formula>$I$10</formula>
    </cfRule>
  </conditionalFormatting>
  <conditionalFormatting sqref="I38">
    <cfRule type="cellIs" dxfId="5657" priority="82" operator="greaterThan">
      <formula>$I$10</formula>
    </cfRule>
  </conditionalFormatting>
  <conditionalFormatting sqref="N38">
    <cfRule type="cellIs" dxfId="5656" priority="81" operator="greaterThan">
      <formula>$N$10</formula>
    </cfRule>
  </conditionalFormatting>
  <conditionalFormatting sqref="M38">
    <cfRule type="cellIs" dxfId="5655" priority="80" operator="greaterThan">
      <formula>$M$10</formula>
    </cfRule>
  </conditionalFormatting>
  <conditionalFormatting sqref="N38">
    <cfRule type="cellIs" dxfId="5654" priority="79" operator="greaterThan">
      <formula>$N$10</formula>
    </cfRule>
  </conditionalFormatting>
  <conditionalFormatting sqref="M38">
    <cfRule type="cellIs" dxfId="5653" priority="78" operator="greaterThan">
      <formula>$M$10</formula>
    </cfRule>
  </conditionalFormatting>
  <conditionalFormatting sqref="L38">
    <cfRule type="cellIs" dxfId="5652" priority="77" operator="greaterThan">
      <formula>$L$10</formula>
    </cfRule>
  </conditionalFormatting>
  <conditionalFormatting sqref="B38:D38">
    <cfRule type="cellIs" dxfId="5651" priority="76" operator="greaterThan">
      <formula>#REF!</formula>
    </cfRule>
  </conditionalFormatting>
  <conditionalFormatting sqref="E38:H38">
    <cfRule type="cellIs" dxfId="5650" priority="75" operator="greaterThan">
      <formula>$E$10</formula>
    </cfRule>
  </conditionalFormatting>
  <conditionalFormatting sqref="B38:D38">
    <cfRule type="cellIs" dxfId="5649" priority="74" operator="greaterThan">
      <formula>#REF!</formula>
    </cfRule>
  </conditionalFormatting>
  <conditionalFormatting sqref="E38:H38">
    <cfRule type="cellIs" dxfId="5648" priority="73" operator="greaterThan">
      <formula>$E$10</formula>
    </cfRule>
  </conditionalFormatting>
  <conditionalFormatting sqref="J38">
    <cfRule type="cellIs" dxfId="5647" priority="72" operator="greaterThan">
      <formula>$J$10</formula>
    </cfRule>
  </conditionalFormatting>
  <conditionalFormatting sqref="P38">
    <cfRule type="cellIs" dxfId="5646" priority="71" operator="greaterThan">
      <formula>$P$10</formula>
    </cfRule>
  </conditionalFormatting>
  <conditionalFormatting sqref="P38">
    <cfRule type="cellIs" dxfId="5645" priority="70" operator="greaterThan">
      <formula>$P$10</formula>
    </cfRule>
  </conditionalFormatting>
  <conditionalFormatting sqref="O35">
    <cfRule type="cellIs" dxfId="5644" priority="69" operator="greaterThan">
      <formula>$N$10</formula>
    </cfRule>
  </conditionalFormatting>
  <conditionalFormatting sqref="O35">
    <cfRule type="cellIs" dxfId="5643" priority="68" operator="greaterThan">
      <formula>$N$10</formula>
    </cfRule>
  </conditionalFormatting>
  <conditionalFormatting sqref="O36">
    <cfRule type="cellIs" dxfId="5642" priority="67" operator="greaterThan">
      <formula>$N$10</formula>
    </cfRule>
  </conditionalFormatting>
  <conditionalFormatting sqref="O36">
    <cfRule type="cellIs" dxfId="5641" priority="66" operator="greaterThan">
      <formula>$N$10</formula>
    </cfRule>
  </conditionalFormatting>
  <conditionalFormatting sqref="O37">
    <cfRule type="cellIs" dxfId="5640" priority="65" operator="greaterThan">
      <formula>$N$10</formula>
    </cfRule>
  </conditionalFormatting>
  <conditionalFormatting sqref="O37">
    <cfRule type="cellIs" dxfId="5639" priority="64" operator="greaterThan">
      <formula>$N$10</formula>
    </cfRule>
  </conditionalFormatting>
  <conditionalFormatting sqref="O38">
    <cfRule type="cellIs" dxfId="5638" priority="63" operator="greaterThan">
      <formula>$N$10</formula>
    </cfRule>
  </conditionalFormatting>
  <conditionalFormatting sqref="O38">
    <cfRule type="cellIs" dxfId="5637" priority="62" operator="greaterThan">
      <formula>$N$10</formula>
    </cfRule>
  </conditionalFormatting>
  <conditionalFormatting sqref="K37">
    <cfRule type="cellIs" dxfId="5636" priority="61" operator="greaterThan">
      <formula>$J$10</formula>
    </cfRule>
  </conditionalFormatting>
  <conditionalFormatting sqref="K38">
    <cfRule type="cellIs" dxfId="5635" priority="60" operator="greaterThan">
      <formula>$J$10</formula>
    </cfRule>
  </conditionalFormatting>
  <conditionalFormatting sqref="Q35">
    <cfRule type="cellIs" dxfId="5634" priority="59" operator="greaterThan">
      <formula>$J$10</formula>
    </cfRule>
  </conditionalFormatting>
  <conditionalFormatting sqref="Q36">
    <cfRule type="cellIs" dxfId="5633" priority="58" operator="greaterThan">
      <formula>$J$10</formula>
    </cfRule>
  </conditionalFormatting>
  <conditionalFormatting sqref="Q37">
    <cfRule type="cellIs" dxfId="5632" priority="57" operator="greaterThan">
      <formula>$J$10</formula>
    </cfRule>
  </conditionalFormatting>
  <conditionalFormatting sqref="Q38">
    <cfRule type="cellIs" dxfId="5631" priority="56" operator="greaterThan">
      <formula>$J$10</formula>
    </cfRule>
  </conditionalFormatting>
  <conditionalFormatting sqref="Q41">
    <cfRule type="cellIs" dxfId="5630" priority="1" operator="greaterThan">
      <formula>$J$10</formula>
    </cfRule>
  </conditionalFormatting>
  <conditionalFormatting sqref="I39">
    <cfRule type="cellIs" dxfId="5629" priority="55" operator="greaterThan">
      <formula>$I$10</formula>
    </cfRule>
  </conditionalFormatting>
  <conditionalFormatting sqref="I39">
    <cfRule type="cellIs" dxfId="5628" priority="54" operator="greaterThan">
      <formula>$I$10</formula>
    </cfRule>
  </conditionalFormatting>
  <conditionalFormatting sqref="N39">
    <cfRule type="cellIs" dxfId="5627" priority="53" operator="greaterThan">
      <formula>$N$10</formula>
    </cfRule>
  </conditionalFormatting>
  <conditionalFormatting sqref="M39">
    <cfRule type="cellIs" dxfId="5626" priority="52" operator="greaterThan">
      <formula>$M$10</formula>
    </cfRule>
  </conditionalFormatting>
  <conditionalFormatting sqref="N39">
    <cfRule type="cellIs" dxfId="5625" priority="51" operator="greaterThan">
      <formula>$N$10</formula>
    </cfRule>
  </conditionalFormatting>
  <conditionalFormatting sqref="M39">
    <cfRule type="cellIs" dxfId="5624" priority="50" operator="greaterThan">
      <formula>$M$10</formula>
    </cfRule>
  </conditionalFormatting>
  <conditionalFormatting sqref="L39">
    <cfRule type="cellIs" dxfId="5623" priority="49" operator="greaterThan">
      <formula>$L$10</formula>
    </cfRule>
  </conditionalFormatting>
  <conditionalFormatting sqref="B39:D39">
    <cfRule type="cellIs" dxfId="5622" priority="48" operator="greaterThan">
      <formula>#REF!</formula>
    </cfRule>
  </conditionalFormatting>
  <conditionalFormatting sqref="E39:H39">
    <cfRule type="cellIs" dxfId="5621" priority="47" operator="greaterThan">
      <formula>$E$10</formula>
    </cfRule>
  </conditionalFormatting>
  <conditionalFormatting sqref="B39:D39">
    <cfRule type="cellIs" dxfId="5620" priority="46" operator="greaterThan">
      <formula>#REF!</formula>
    </cfRule>
  </conditionalFormatting>
  <conditionalFormatting sqref="E39:H39">
    <cfRule type="cellIs" dxfId="5619" priority="45" operator="greaterThan">
      <formula>$E$10</formula>
    </cfRule>
  </conditionalFormatting>
  <conditionalFormatting sqref="J39:K39">
    <cfRule type="cellIs" dxfId="5618" priority="44" operator="greaterThan">
      <formula>$J$10</formula>
    </cfRule>
  </conditionalFormatting>
  <conditionalFormatting sqref="P39">
    <cfRule type="cellIs" dxfId="5617" priority="43" operator="greaterThan">
      <formula>$P$10</formula>
    </cfRule>
  </conditionalFormatting>
  <conditionalFormatting sqref="P39">
    <cfRule type="cellIs" dxfId="5616" priority="42" operator="greaterThan">
      <formula>$P$10</formula>
    </cfRule>
  </conditionalFormatting>
  <conditionalFormatting sqref="I40">
    <cfRule type="cellIs" dxfId="5615" priority="41" operator="greaterThan">
      <formula>$I$10</formula>
    </cfRule>
  </conditionalFormatting>
  <conditionalFormatting sqref="I40">
    <cfRule type="cellIs" dxfId="5614" priority="40" operator="greaterThan">
      <formula>$I$10</formula>
    </cfRule>
  </conditionalFormatting>
  <conditionalFormatting sqref="N40">
    <cfRule type="cellIs" dxfId="5613" priority="39" operator="greaterThan">
      <formula>$N$10</formula>
    </cfRule>
  </conditionalFormatting>
  <conditionalFormatting sqref="M40">
    <cfRule type="cellIs" dxfId="5612" priority="38" operator="greaterThan">
      <formula>$M$10</formula>
    </cfRule>
  </conditionalFormatting>
  <conditionalFormatting sqref="N40">
    <cfRule type="cellIs" dxfId="5611" priority="37" operator="greaterThan">
      <formula>$N$10</formula>
    </cfRule>
  </conditionalFormatting>
  <conditionalFormatting sqref="M40">
    <cfRule type="cellIs" dxfId="5610" priority="36" operator="greaterThan">
      <formula>$M$10</formula>
    </cfRule>
  </conditionalFormatting>
  <conditionalFormatting sqref="L40">
    <cfRule type="cellIs" dxfId="5609" priority="35" operator="greaterThan">
      <formula>$L$10</formula>
    </cfRule>
  </conditionalFormatting>
  <conditionalFormatting sqref="B40:D40">
    <cfRule type="cellIs" dxfId="5608" priority="34" operator="greaterThan">
      <formula>#REF!</formula>
    </cfRule>
  </conditionalFormatting>
  <conditionalFormatting sqref="B40:D40">
    <cfRule type="cellIs" dxfId="5607" priority="33" operator="greaterThan">
      <formula>#REF!</formula>
    </cfRule>
  </conditionalFormatting>
  <conditionalFormatting sqref="J40:K40">
    <cfRule type="cellIs" dxfId="5606" priority="32" operator="greaterThan">
      <formula>$J$10</formula>
    </cfRule>
  </conditionalFormatting>
  <conditionalFormatting sqref="P40">
    <cfRule type="cellIs" dxfId="5605" priority="31" operator="greaterThan">
      <formula>$P$10</formula>
    </cfRule>
  </conditionalFormatting>
  <conditionalFormatting sqref="P40">
    <cfRule type="cellIs" dxfId="5604" priority="30" operator="greaterThan">
      <formula>$P$10</formula>
    </cfRule>
  </conditionalFormatting>
  <conditionalFormatting sqref="I41">
    <cfRule type="cellIs" dxfId="5603" priority="29" operator="greaterThan">
      <formula>$I$10</formula>
    </cfRule>
  </conditionalFormatting>
  <conditionalFormatting sqref="I41">
    <cfRule type="cellIs" dxfId="5602" priority="28" operator="greaterThan">
      <formula>$I$10</formula>
    </cfRule>
  </conditionalFormatting>
  <conditionalFormatting sqref="N41">
    <cfRule type="cellIs" dxfId="5601" priority="27" operator="greaterThan">
      <formula>$N$10</formula>
    </cfRule>
  </conditionalFormatting>
  <conditionalFormatting sqref="M41">
    <cfRule type="cellIs" dxfId="5600" priority="26" operator="greaterThan">
      <formula>$M$10</formula>
    </cfRule>
  </conditionalFormatting>
  <conditionalFormatting sqref="N41">
    <cfRule type="cellIs" dxfId="5599" priority="25" operator="greaterThan">
      <formula>$N$10</formula>
    </cfRule>
  </conditionalFormatting>
  <conditionalFormatting sqref="M41">
    <cfRule type="cellIs" dxfId="5598" priority="24" operator="greaterThan">
      <formula>$M$10</formula>
    </cfRule>
  </conditionalFormatting>
  <conditionalFormatting sqref="L41">
    <cfRule type="cellIs" dxfId="5597" priority="23" operator="greaterThan">
      <formula>$L$10</formula>
    </cfRule>
  </conditionalFormatting>
  <conditionalFormatting sqref="B41:D41">
    <cfRule type="cellIs" dxfId="5596" priority="22" operator="greaterThan">
      <formula>#REF!</formula>
    </cfRule>
  </conditionalFormatting>
  <conditionalFormatting sqref="E41:H41">
    <cfRule type="cellIs" dxfId="5595" priority="21" operator="greaterThan">
      <formula>$E$10</formula>
    </cfRule>
  </conditionalFormatting>
  <conditionalFormatting sqref="B41:D41">
    <cfRule type="cellIs" dxfId="5594" priority="20" operator="greaterThan">
      <formula>#REF!</formula>
    </cfRule>
  </conditionalFormatting>
  <conditionalFormatting sqref="E41:H41">
    <cfRule type="cellIs" dxfId="5593" priority="19" operator="greaterThan">
      <formula>$E$10</formula>
    </cfRule>
  </conditionalFormatting>
  <conditionalFormatting sqref="J41:K41">
    <cfRule type="cellIs" dxfId="5592" priority="18" operator="greaterThan">
      <formula>$J$10</formula>
    </cfRule>
  </conditionalFormatting>
  <conditionalFormatting sqref="P41">
    <cfRule type="cellIs" dxfId="5591" priority="17" operator="greaterThan">
      <formula>$P$10</formula>
    </cfRule>
  </conditionalFormatting>
  <conditionalFormatting sqref="P41">
    <cfRule type="cellIs" dxfId="5590" priority="16" operator="greaterThan">
      <formula>$P$10</formula>
    </cfRule>
  </conditionalFormatting>
  <conditionalFormatting sqref="O39">
    <cfRule type="cellIs" dxfId="5589" priority="15" operator="greaterThan">
      <formula>$N$10</formula>
    </cfRule>
  </conditionalFormatting>
  <conditionalFormatting sqref="O39">
    <cfRule type="cellIs" dxfId="5588" priority="14" operator="greaterThan">
      <formula>$N$10</formula>
    </cfRule>
  </conditionalFormatting>
  <conditionalFormatting sqref="O40">
    <cfRule type="cellIs" dxfId="5587" priority="13" operator="greaterThan">
      <formula>$N$10</formula>
    </cfRule>
  </conditionalFormatting>
  <conditionalFormatting sqref="O40">
    <cfRule type="cellIs" dxfId="5586" priority="12" operator="greaterThan">
      <formula>$N$10</formula>
    </cfRule>
  </conditionalFormatting>
  <conditionalFormatting sqref="O41">
    <cfRule type="cellIs" dxfId="5585" priority="11" operator="greaterThan">
      <formula>$N$10</formula>
    </cfRule>
  </conditionalFormatting>
  <conditionalFormatting sqref="O41">
    <cfRule type="cellIs" dxfId="5584" priority="10" operator="greaterThan">
      <formula>$N$10</formula>
    </cfRule>
  </conditionalFormatting>
  <conditionalFormatting sqref="E40">
    <cfRule type="cellIs" dxfId="5583" priority="9" operator="greaterThan">
      <formula>#REF!</formula>
    </cfRule>
  </conditionalFormatting>
  <conditionalFormatting sqref="E40">
    <cfRule type="cellIs" dxfId="5582" priority="8" operator="greaterThan">
      <formula>#REF!</formula>
    </cfRule>
  </conditionalFormatting>
  <conditionalFormatting sqref="F40">
    <cfRule type="cellIs" dxfId="5581" priority="7" operator="greaterThan">
      <formula>#REF!</formula>
    </cfRule>
  </conditionalFormatting>
  <conditionalFormatting sqref="F40">
    <cfRule type="cellIs" dxfId="5580" priority="6" operator="greaterThan">
      <formula>#REF!</formula>
    </cfRule>
  </conditionalFormatting>
  <conditionalFormatting sqref="G40:H40">
    <cfRule type="cellIs" dxfId="5579" priority="5" operator="greaterThan">
      <formula>#REF!</formula>
    </cfRule>
  </conditionalFormatting>
  <conditionalFormatting sqref="G40:H40">
    <cfRule type="cellIs" dxfId="5578" priority="4" operator="greaterThan">
      <formula>#REF!</formula>
    </cfRule>
  </conditionalFormatting>
  <conditionalFormatting sqref="Q39">
    <cfRule type="cellIs" dxfId="5577" priority="3" operator="greaterThan">
      <formula>$J$10</formula>
    </cfRule>
  </conditionalFormatting>
  <conditionalFormatting sqref="Q40">
    <cfRule type="cellIs" dxfId="5576" priority="2" operator="greaterThan">
      <formula>$J$10</formula>
    </cfRule>
  </conditionalFormatting>
  <printOptions horizontalCentered="1"/>
  <pageMargins left="0.3" right="0.3" top="0.3" bottom="0.3" header="0.1" footer="0.1"/>
  <pageSetup paperSize="9" scale="37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1B4A-FAB1-421D-A963-CEC2D3EA1DD0}">
  <sheetPr>
    <pageSetUpPr fitToPage="1"/>
  </sheetPr>
  <dimension ref="A1:V89"/>
  <sheetViews>
    <sheetView showGridLines="0" view="pageBreakPreview" zoomScale="80" zoomScaleNormal="75" zoomScaleSheetLayoutView="80" workbookViewId="0">
      <selection activeCell="P35" sqref="P35"/>
    </sheetView>
  </sheetViews>
  <sheetFormatPr defaultColWidth="9.140625" defaultRowHeight="12.75"/>
  <cols>
    <col min="1" max="1" width="10.57031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44805</v>
      </c>
      <c r="D3" s="848"/>
      <c r="E3" s="848"/>
      <c r="F3" s="848"/>
      <c r="G3" s="848"/>
      <c r="H3" s="848"/>
      <c r="I3" s="848"/>
      <c r="J3" s="646" t="s">
        <v>30</v>
      </c>
      <c r="K3" s="646"/>
      <c r="L3" s="646"/>
      <c r="M3" s="851">
        <v>44834</v>
      </c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648"/>
      <c r="L4" s="648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0" t="s">
        <v>51</v>
      </c>
      <c r="K5" s="651"/>
      <c r="L5" s="651"/>
      <c r="M5" s="652"/>
      <c r="N5" s="650" t="s">
        <v>52</v>
      </c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104</v>
      </c>
      <c r="K8" s="591"/>
      <c r="L8" s="589" t="s">
        <v>27</v>
      </c>
      <c r="M8" s="590"/>
      <c r="N8" s="590"/>
      <c r="O8" s="591"/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186</v>
      </c>
      <c r="I9" s="393" t="s">
        <v>23</v>
      </c>
      <c r="J9" s="393" t="s">
        <v>103</v>
      </c>
      <c r="K9" s="393" t="s">
        <v>80</v>
      </c>
      <c r="L9" s="393" t="s">
        <v>80</v>
      </c>
      <c r="M9" s="393" t="s">
        <v>81</v>
      </c>
      <c r="N9" s="393" t="s">
        <v>122</v>
      </c>
      <c r="O9" s="393" t="s">
        <v>103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/>
      <c r="I10" s="384">
        <v>4.0570000000000004</v>
      </c>
      <c r="J10" s="384">
        <v>3.9580000000000002</v>
      </c>
      <c r="K10" s="384">
        <v>2.7</v>
      </c>
      <c r="L10" s="384">
        <v>2.6989999999999998</v>
      </c>
      <c r="M10" s="384">
        <v>5.1680000000000001</v>
      </c>
      <c r="N10" s="384">
        <v>3.7650000000000001</v>
      </c>
      <c r="O10" s="384">
        <v>3.59</v>
      </c>
      <c r="P10" s="384">
        <v>1.895</v>
      </c>
      <c r="Q10" s="384">
        <v>2.5</v>
      </c>
      <c r="R10" s="384">
        <f>+IF(D10=0,0,(SUMPRODUCT(D10:Q10,D48:Q48)/R48))</f>
        <v>3.6533055217084596</v>
      </c>
      <c r="S10" s="829"/>
      <c r="T10" s="830"/>
      <c r="U10" s="830"/>
      <c r="V10" s="831"/>
    </row>
    <row r="11" spans="1:22" ht="17.100000000000001" customHeight="1">
      <c r="A11" s="191">
        <f>+C3</f>
        <v>44805</v>
      </c>
      <c r="B11" s="421">
        <v>3.950101564487623</v>
      </c>
      <c r="C11" s="421">
        <v>0</v>
      </c>
      <c r="D11" s="421">
        <v>3.950101564487623</v>
      </c>
      <c r="E11" s="421">
        <v>5.5375678072256909</v>
      </c>
      <c r="F11" s="421">
        <v>2.2583621614217497</v>
      </c>
      <c r="G11" s="421">
        <v>4.61436615986839</v>
      </c>
      <c r="H11" s="421"/>
      <c r="I11" s="421">
        <v>4.2715229103121031</v>
      </c>
      <c r="J11" s="421">
        <v>0</v>
      </c>
      <c r="K11" s="421">
        <v>1.5</v>
      </c>
      <c r="L11" s="421">
        <v>0</v>
      </c>
      <c r="M11" s="421">
        <v>0</v>
      </c>
      <c r="N11" s="421">
        <v>2.7733138939728619</v>
      </c>
      <c r="O11" s="421">
        <v>6.3222397219647819</v>
      </c>
      <c r="P11" s="421">
        <v>1.2102648086746124</v>
      </c>
      <c r="Q11" s="421">
        <v>2.2324150702426562</v>
      </c>
      <c r="R11" s="421">
        <f>+IF(D11=0,0,(SUMPRODUCT(D11:Q11,D49:Q49)/R49))</f>
        <v>3.6546574743805098</v>
      </c>
      <c r="S11" s="692"/>
      <c r="T11" s="693"/>
      <c r="U11" s="693"/>
      <c r="V11" s="694"/>
    </row>
    <row r="12" spans="1:22" ht="17.100000000000001" customHeight="1">
      <c r="A12" s="191">
        <f>+A11+1</f>
        <v>44806</v>
      </c>
      <c r="B12" s="421">
        <v>4.2311982872122913</v>
      </c>
      <c r="C12" s="421">
        <v>0</v>
      </c>
      <c r="D12" s="421">
        <v>4.2311982872122913</v>
      </c>
      <c r="E12" s="421">
        <v>5.8617666479713879</v>
      </c>
      <c r="F12" s="421">
        <v>2.7316542439294702</v>
      </c>
      <c r="G12" s="421">
        <v>5.014859143524391</v>
      </c>
      <c r="H12" s="421"/>
      <c r="I12" s="421">
        <v>3.7539119342026761</v>
      </c>
      <c r="J12" s="421">
        <v>0</v>
      </c>
      <c r="K12" s="421">
        <v>1.4193750000000001</v>
      </c>
      <c r="L12" s="421">
        <v>0</v>
      </c>
      <c r="M12" s="421">
        <v>0</v>
      </c>
      <c r="N12" s="421">
        <v>2.7822112672583823</v>
      </c>
      <c r="O12" s="421">
        <v>6.0237603822441423</v>
      </c>
      <c r="P12" s="421">
        <v>1.2421690707816169</v>
      </c>
      <c r="Q12" s="421">
        <v>1.9402613277133827</v>
      </c>
      <c r="R12" s="421">
        <f t="shared" ref="R12:R41" si="0">+IF(D12=0,0,(SUMPRODUCT(D12:Q12,D50:Q50)/R50))</f>
        <v>3.5846223553252794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44807</v>
      </c>
      <c r="B13" s="421">
        <v>4.0375449696928962</v>
      </c>
      <c r="C13" s="421">
        <v>0</v>
      </c>
      <c r="D13" s="421">
        <v>4.0375449696928962</v>
      </c>
      <c r="E13" s="421">
        <v>6.2627282320787865</v>
      </c>
      <c r="F13" s="421">
        <v>2.7022654886244948</v>
      </c>
      <c r="G13" s="421">
        <v>4.6451245388674254</v>
      </c>
      <c r="H13" s="421"/>
      <c r="I13" s="421">
        <v>3.7564749180418899</v>
      </c>
      <c r="J13" s="421">
        <v>0</v>
      </c>
      <c r="K13" s="421">
        <v>1.5</v>
      </c>
      <c r="L13" s="421">
        <v>0</v>
      </c>
      <c r="M13" s="421">
        <v>0</v>
      </c>
      <c r="N13" s="421">
        <v>2.8196070099514001</v>
      </c>
      <c r="O13" s="421">
        <v>6.047543305936073</v>
      </c>
      <c r="P13" s="421">
        <v>1.3924190082992796</v>
      </c>
      <c r="Q13" s="421">
        <v>1.9198171536286524</v>
      </c>
      <c r="R13" s="421">
        <f t="shared" si="0"/>
        <v>3.6095549790404013</v>
      </c>
      <c r="S13" s="692"/>
      <c r="T13" s="693"/>
      <c r="U13" s="693"/>
      <c r="V13" s="694"/>
    </row>
    <row r="14" spans="1:22" ht="17.100000000000001" customHeight="1">
      <c r="A14" s="191">
        <f t="shared" si="1"/>
        <v>44808</v>
      </c>
      <c r="B14" s="421">
        <v>4.2822617585698355</v>
      </c>
      <c r="C14" s="421">
        <v>0</v>
      </c>
      <c r="D14" s="421">
        <v>4.2822617585698355</v>
      </c>
      <c r="E14" s="421">
        <v>5.9696757765741122</v>
      </c>
      <c r="F14" s="421">
        <v>2.8762984983222339</v>
      </c>
      <c r="G14" s="421">
        <v>4.007940717461314</v>
      </c>
      <c r="H14" s="421"/>
      <c r="I14" s="421">
        <v>3.779540374369398</v>
      </c>
      <c r="J14" s="421">
        <v>0</v>
      </c>
      <c r="K14" s="421">
        <v>1.7</v>
      </c>
      <c r="L14" s="421">
        <v>0</v>
      </c>
      <c r="M14" s="421">
        <v>0</v>
      </c>
      <c r="N14" s="421">
        <v>2.7988933428128235</v>
      </c>
      <c r="O14" s="421">
        <v>6.3553475400565516</v>
      </c>
      <c r="P14" s="421">
        <v>0</v>
      </c>
      <c r="Q14" s="421">
        <v>1.9532394366197183</v>
      </c>
      <c r="R14" s="421">
        <f t="shared" si="0"/>
        <v>3.7382473396371014</v>
      </c>
      <c r="S14" s="692"/>
      <c r="T14" s="693"/>
      <c r="U14" s="693"/>
      <c r="V14" s="694"/>
    </row>
    <row r="15" spans="1:22" ht="17.100000000000001" customHeight="1">
      <c r="A15" s="191">
        <f t="shared" si="1"/>
        <v>44809</v>
      </c>
      <c r="B15" s="421">
        <v>4.1524576906259574</v>
      </c>
      <c r="C15" s="421">
        <v>0</v>
      </c>
      <c r="D15" s="421">
        <v>4.1524576906259574</v>
      </c>
      <c r="E15" s="421">
        <v>5.842033460168377</v>
      </c>
      <c r="F15" s="421">
        <v>3.2185433764175708</v>
      </c>
      <c r="G15" s="421">
        <v>3.9819248717236757</v>
      </c>
      <c r="H15" s="421"/>
      <c r="I15" s="421">
        <v>3.0274061125607461</v>
      </c>
      <c r="J15" s="421">
        <v>0</v>
      </c>
      <c r="K15" s="421">
        <v>0</v>
      </c>
      <c r="L15" s="421">
        <v>0</v>
      </c>
      <c r="M15" s="421">
        <v>0</v>
      </c>
      <c r="N15" s="421">
        <v>3.2415716994863009</v>
      </c>
      <c r="O15" s="421">
        <v>6.0241022021660653</v>
      </c>
      <c r="P15" s="421">
        <v>1.2502389455782312</v>
      </c>
      <c r="Q15" s="421">
        <v>2.0295714285714288</v>
      </c>
      <c r="R15" s="421">
        <f t="shared" si="0"/>
        <v>3.341440205270779</v>
      </c>
      <c r="S15" s="692"/>
      <c r="T15" s="693"/>
      <c r="U15" s="693"/>
      <c r="V15" s="694"/>
    </row>
    <row r="16" spans="1:22" ht="17.100000000000001" customHeight="1">
      <c r="A16" s="191">
        <f t="shared" si="1"/>
        <v>44810</v>
      </c>
      <c r="B16" s="421">
        <v>4.5007331671705861</v>
      </c>
      <c r="C16" s="421">
        <v>0</v>
      </c>
      <c r="D16" s="421">
        <v>4.5007331671705861</v>
      </c>
      <c r="E16" s="421">
        <v>5.4526175797739587</v>
      </c>
      <c r="F16" s="421">
        <v>3.0191897914886914</v>
      </c>
      <c r="G16" s="421">
        <v>4.0215465624370941</v>
      </c>
      <c r="H16" s="421"/>
      <c r="I16" s="421">
        <v>3.2348431900230845</v>
      </c>
      <c r="J16" s="421">
        <v>0</v>
      </c>
      <c r="K16" s="421">
        <v>0</v>
      </c>
      <c r="L16" s="421">
        <v>0</v>
      </c>
      <c r="M16" s="421">
        <v>0</v>
      </c>
      <c r="N16" s="421">
        <v>3.1661745078693913</v>
      </c>
      <c r="O16" s="421">
        <v>6.0795292247301278</v>
      </c>
      <c r="P16" s="421">
        <v>1.1998975253949078</v>
      </c>
      <c r="Q16" s="421">
        <v>1.9352782685512369</v>
      </c>
      <c r="R16" s="421">
        <f t="shared" si="0"/>
        <v>3.6097093171440426</v>
      </c>
      <c r="S16" s="692"/>
      <c r="T16" s="693"/>
      <c r="U16" s="693"/>
      <c r="V16" s="694"/>
    </row>
    <row r="17" spans="1:22" ht="17.100000000000001" customHeight="1">
      <c r="A17" s="191">
        <f t="shared" si="1"/>
        <v>44811</v>
      </c>
      <c r="B17" s="421">
        <v>4.2384042665099591</v>
      </c>
      <c r="C17" s="421">
        <v>0</v>
      </c>
      <c r="D17" s="421">
        <v>4.2384042665099591</v>
      </c>
      <c r="E17" s="421">
        <v>6.0399461187217902</v>
      </c>
      <c r="F17" s="421">
        <v>2.5255695919063399</v>
      </c>
      <c r="G17" s="421">
        <v>3.9145859993258507</v>
      </c>
      <c r="H17" s="421"/>
      <c r="I17" s="421">
        <v>3.5390093172797124</v>
      </c>
      <c r="J17" s="421">
        <v>0</v>
      </c>
      <c r="K17" s="421">
        <v>0</v>
      </c>
      <c r="L17" s="421">
        <v>0</v>
      </c>
      <c r="M17" s="421">
        <v>0</v>
      </c>
      <c r="N17" s="421">
        <v>3.0858752167487684</v>
      </c>
      <c r="O17" s="421">
        <v>6.4534313716814147</v>
      </c>
      <c r="P17" s="421">
        <v>1.1804845859359259</v>
      </c>
      <c r="Q17" s="421">
        <v>1.9295099268547544</v>
      </c>
      <c r="R17" s="421">
        <f t="shared" si="0"/>
        <v>3.6805777632029466</v>
      </c>
      <c r="S17" s="692"/>
      <c r="T17" s="693"/>
      <c r="U17" s="693"/>
      <c r="V17" s="694"/>
    </row>
    <row r="18" spans="1:22" ht="17.100000000000001" customHeight="1">
      <c r="A18" s="191">
        <f t="shared" si="1"/>
        <v>44812</v>
      </c>
      <c r="B18" s="421">
        <v>3.9606963134490396</v>
      </c>
      <c r="C18" s="421">
        <v>0</v>
      </c>
      <c r="D18" s="421">
        <v>3.9606963134490396</v>
      </c>
      <c r="E18" s="421">
        <v>6.0316569778297566</v>
      </c>
      <c r="F18" s="421">
        <v>2.98318535169027</v>
      </c>
      <c r="G18" s="421">
        <v>3.9495850076398979</v>
      </c>
      <c r="H18" s="421"/>
      <c r="I18" s="421">
        <v>3.4517186117648384</v>
      </c>
      <c r="J18" s="421">
        <v>0</v>
      </c>
      <c r="K18" s="421">
        <v>0</v>
      </c>
      <c r="L18" s="421">
        <v>0</v>
      </c>
      <c r="M18" s="421">
        <v>0</v>
      </c>
      <c r="N18" s="421">
        <v>3.131534048832842</v>
      </c>
      <c r="O18" s="421">
        <v>6.0934295619335357</v>
      </c>
      <c r="P18" s="421">
        <v>1.1973225280695401</v>
      </c>
      <c r="Q18" s="421">
        <v>1.6588846918489066</v>
      </c>
      <c r="R18" s="421">
        <f t="shared" si="0"/>
        <v>3.6787107453563799</v>
      </c>
      <c r="S18" s="692"/>
      <c r="T18" s="693"/>
      <c r="U18" s="693"/>
      <c r="V18" s="694"/>
    </row>
    <row r="19" spans="1:22" ht="17.100000000000001" customHeight="1">
      <c r="A19" s="191">
        <f t="shared" si="1"/>
        <v>44813</v>
      </c>
      <c r="B19" s="421">
        <v>4.0211954773115375</v>
      </c>
      <c r="C19" s="421">
        <v>0</v>
      </c>
      <c r="D19" s="421">
        <v>4.0211954773115375</v>
      </c>
      <c r="E19" s="421">
        <v>5.9779014229216765</v>
      </c>
      <c r="F19" s="421">
        <v>2.6127709713105665</v>
      </c>
      <c r="G19" s="421">
        <v>4.2183004144313188</v>
      </c>
      <c r="H19" s="421"/>
      <c r="I19" s="421">
        <v>3.241623578825835</v>
      </c>
      <c r="J19" s="421">
        <v>0</v>
      </c>
      <c r="K19" s="421">
        <v>0</v>
      </c>
      <c r="L19" s="421">
        <v>0</v>
      </c>
      <c r="M19" s="421">
        <v>0</v>
      </c>
      <c r="N19" s="421">
        <v>3.0689866638078902</v>
      </c>
      <c r="O19" s="421">
        <v>6.0701998053097341</v>
      </c>
      <c r="P19" s="421">
        <v>1.1729150308468872</v>
      </c>
      <c r="Q19" s="421">
        <v>1.9199597438243368</v>
      </c>
      <c r="R19" s="421">
        <f t="shared" si="0"/>
        <v>3.4775425350622329</v>
      </c>
      <c r="S19" s="692"/>
      <c r="T19" s="693"/>
      <c r="U19" s="693"/>
      <c r="V19" s="694"/>
    </row>
    <row r="20" spans="1:22" ht="17.100000000000001" customHeight="1">
      <c r="A20" s="191">
        <f t="shared" si="1"/>
        <v>44814</v>
      </c>
      <c r="B20" s="421">
        <v>4.43242281188801</v>
      </c>
      <c r="C20" s="421">
        <v>0</v>
      </c>
      <c r="D20" s="421">
        <v>4.43242281188801</v>
      </c>
      <c r="E20" s="421">
        <v>5.9763004534851039</v>
      </c>
      <c r="F20" s="421">
        <v>2.2277168944455479</v>
      </c>
      <c r="G20" s="421">
        <v>3.965285415740877</v>
      </c>
      <c r="H20" s="421"/>
      <c r="I20" s="421">
        <v>3.5990163912527913</v>
      </c>
      <c r="J20" s="421">
        <v>0</v>
      </c>
      <c r="K20" s="421">
        <v>0</v>
      </c>
      <c r="L20" s="421">
        <v>0</v>
      </c>
      <c r="M20" s="421">
        <v>0</v>
      </c>
      <c r="N20" s="421">
        <v>3.1302475290957923</v>
      </c>
      <c r="O20" s="421">
        <v>6.3010648228346451</v>
      </c>
      <c r="P20" s="421">
        <v>0.9976512159634171</v>
      </c>
      <c r="Q20" s="421">
        <v>1.9190029873039582</v>
      </c>
      <c r="R20" s="421">
        <f t="shared" si="0"/>
        <v>3.6101120176438082</v>
      </c>
      <c r="S20" s="692"/>
      <c r="T20" s="693"/>
      <c r="U20" s="693"/>
      <c r="V20" s="694"/>
    </row>
    <row r="21" spans="1:22" ht="17.100000000000001" customHeight="1">
      <c r="A21" s="191">
        <f t="shared" si="1"/>
        <v>44815</v>
      </c>
      <c r="B21" s="421">
        <v>4.3754098784543363</v>
      </c>
      <c r="C21" s="421">
        <v>0</v>
      </c>
      <c r="D21" s="421">
        <v>4.3754098784543363</v>
      </c>
      <c r="E21" s="421">
        <v>6.2536429755092042</v>
      </c>
      <c r="F21" s="421">
        <v>2.1959177033387824</v>
      </c>
      <c r="G21" s="421">
        <v>4.2363410219175099</v>
      </c>
      <c r="H21" s="421"/>
      <c r="I21" s="421">
        <v>3.3943590416555605</v>
      </c>
      <c r="J21" s="421">
        <v>0</v>
      </c>
      <c r="K21" s="421">
        <v>0</v>
      </c>
      <c r="L21" s="421">
        <v>0</v>
      </c>
      <c r="M21" s="421">
        <v>0</v>
      </c>
      <c r="N21" s="421">
        <v>3.1995478563283921</v>
      </c>
      <c r="O21" s="421">
        <v>6.3927442180094785</v>
      </c>
      <c r="P21" s="421">
        <v>1.3566439961398833</v>
      </c>
      <c r="Q21" s="421">
        <v>1.905763187429854</v>
      </c>
      <c r="R21" s="421">
        <f t="shared" si="0"/>
        <v>3.5914942561980201</v>
      </c>
      <c r="S21" s="692"/>
      <c r="T21" s="693"/>
      <c r="U21" s="693"/>
      <c r="V21" s="694"/>
    </row>
    <row r="22" spans="1:22" ht="17.100000000000001" customHeight="1">
      <c r="A22" s="191">
        <f t="shared" si="1"/>
        <v>44816</v>
      </c>
      <c r="B22" s="421">
        <v>4.056016431656869</v>
      </c>
      <c r="C22" s="421">
        <v>0</v>
      </c>
      <c r="D22" s="421">
        <v>4.056016431656869</v>
      </c>
      <c r="E22" s="421">
        <v>4.934947805835213</v>
      </c>
      <c r="F22" s="421">
        <v>2.185184924969374</v>
      </c>
      <c r="G22" s="421">
        <v>4.2847992906704091</v>
      </c>
      <c r="H22" s="421"/>
      <c r="I22" s="421">
        <v>3.7962576029790185</v>
      </c>
      <c r="J22" s="421">
        <v>0</v>
      </c>
      <c r="K22" s="421">
        <v>1.7</v>
      </c>
      <c r="L22" s="421">
        <v>0</v>
      </c>
      <c r="M22" s="421">
        <v>0</v>
      </c>
      <c r="N22" s="421">
        <v>3.2158959060690551</v>
      </c>
      <c r="O22" s="421">
        <v>6.0124395454545461</v>
      </c>
      <c r="P22" s="421">
        <v>1.3559789963968716</v>
      </c>
      <c r="Q22" s="421">
        <v>1.9038870588235295</v>
      </c>
      <c r="R22" s="421">
        <f t="shared" si="0"/>
        <v>3.6312603327111317</v>
      </c>
      <c r="S22" s="692"/>
      <c r="T22" s="693"/>
      <c r="U22" s="693"/>
      <c r="V22" s="694"/>
    </row>
    <row r="23" spans="1:22" ht="17.100000000000001" customHeight="1">
      <c r="A23" s="191">
        <f t="shared" si="1"/>
        <v>44817</v>
      </c>
      <c r="B23" s="421">
        <v>3.7242764207955519</v>
      </c>
      <c r="C23" s="421">
        <v>0</v>
      </c>
      <c r="D23" s="421">
        <v>3.7242764207955519</v>
      </c>
      <c r="E23" s="421">
        <v>3.9554421653752856</v>
      </c>
      <c r="F23" s="421">
        <v>1.8743320426066388</v>
      </c>
      <c r="G23" s="421">
        <v>4.1355533837882819</v>
      </c>
      <c r="H23" s="421"/>
      <c r="I23" s="421">
        <v>3.4147424676470024</v>
      </c>
      <c r="J23" s="421">
        <v>0</v>
      </c>
      <c r="K23" s="421">
        <v>1.5</v>
      </c>
      <c r="L23" s="421">
        <v>0</v>
      </c>
      <c r="M23" s="421">
        <v>0</v>
      </c>
      <c r="N23" s="421">
        <v>3.2596630000000011</v>
      </c>
      <c r="O23" s="421">
        <v>6.5732809803921572</v>
      </c>
      <c r="P23" s="421">
        <v>1.1835538044816547</v>
      </c>
      <c r="Q23" s="421">
        <v>1.948810147299509</v>
      </c>
      <c r="R23" s="421">
        <f t="shared" si="0"/>
        <v>3.2335339498630344</v>
      </c>
      <c r="S23" s="692"/>
      <c r="T23" s="693"/>
      <c r="U23" s="693"/>
      <c r="V23" s="694"/>
    </row>
    <row r="24" spans="1:22" ht="17.100000000000001" customHeight="1">
      <c r="A24" s="191">
        <f t="shared" si="1"/>
        <v>44818</v>
      </c>
      <c r="B24" s="421">
        <v>3.7905159089082026</v>
      </c>
      <c r="C24" s="421">
        <v>0</v>
      </c>
      <c r="D24" s="421">
        <v>3.7905159089082026</v>
      </c>
      <c r="E24" s="421">
        <v>3.8555669916956017</v>
      </c>
      <c r="F24" s="421">
        <v>1.7559475548934784</v>
      </c>
      <c r="G24" s="421">
        <v>4.4937614359778406</v>
      </c>
      <c r="H24" s="421"/>
      <c r="I24" s="421">
        <v>3.5412426047992671</v>
      </c>
      <c r="J24" s="421">
        <v>0</v>
      </c>
      <c r="K24" s="421">
        <v>1.8</v>
      </c>
      <c r="L24" s="421">
        <v>0</v>
      </c>
      <c r="M24" s="421">
        <v>0</v>
      </c>
      <c r="N24" s="421">
        <v>3.3971051209253411</v>
      </c>
      <c r="O24" s="421">
        <v>6.3615713978494615</v>
      </c>
      <c r="P24" s="421">
        <v>1.3312240859828215</v>
      </c>
      <c r="Q24" s="421">
        <v>1.628545806451613</v>
      </c>
      <c r="R24" s="421">
        <f t="shared" si="0"/>
        <v>3.3616172169266925</v>
      </c>
      <c r="S24" s="692"/>
      <c r="T24" s="693"/>
      <c r="U24" s="693"/>
      <c r="V24" s="694"/>
    </row>
    <row r="25" spans="1:22" ht="17.100000000000001" customHeight="1">
      <c r="A25" s="191">
        <f t="shared" si="1"/>
        <v>44819</v>
      </c>
      <c r="B25" s="421">
        <v>3.9760220371651505</v>
      </c>
      <c r="C25" s="421">
        <v>0</v>
      </c>
      <c r="D25" s="421">
        <v>3.9760220371651505</v>
      </c>
      <c r="E25" s="421">
        <v>5.6191588703312414</v>
      </c>
      <c r="F25" s="421">
        <v>2.3453668376244377</v>
      </c>
      <c r="G25" s="421">
        <v>4.4359848934541048</v>
      </c>
      <c r="H25" s="421"/>
      <c r="I25" s="421">
        <v>3.7395937624409723</v>
      </c>
      <c r="J25" s="421">
        <v>0</v>
      </c>
      <c r="K25" s="421">
        <v>1.5</v>
      </c>
      <c r="L25" s="421">
        <v>0</v>
      </c>
      <c r="M25" s="421">
        <v>0</v>
      </c>
      <c r="N25" s="421">
        <v>3.3272207845353838</v>
      </c>
      <c r="O25" s="421">
        <v>6.4019372117039577</v>
      </c>
      <c r="P25" s="421">
        <v>1.2810069521321348</v>
      </c>
      <c r="Q25" s="421">
        <v>1.6302517985611511</v>
      </c>
      <c r="R25" s="421">
        <f t="shared" si="0"/>
        <v>3.7057666510982452</v>
      </c>
      <c r="S25" s="692"/>
      <c r="T25" s="693"/>
      <c r="U25" s="693"/>
      <c r="V25" s="694"/>
    </row>
    <row r="26" spans="1:22" ht="17.100000000000001" customHeight="1">
      <c r="A26" s="191">
        <f t="shared" si="1"/>
        <v>44820</v>
      </c>
      <c r="B26" s="421">
        <v>3.9476508505346173</v>
      </c>
      <c r="C26" s="421">
        <v>0</v>
      </c>
      <c r="D26" s="421">
        <v>3.9476508505346173</v>
      </c>
      <c r="E26" s="421">
        <v>6.4576697571288202</v>
      </c>
      <c r="F26" s="421">
        <v>2.6522430363803307</v>
      </c>
      <c r="G26" s="421">
        <v>4.1748103107872359</v>
      </c>
      <c r="H26" s="421"/>
      <c r="I26" s="421">
        <v>3.7233760970626864</v>
      </c>
      <c r="J26" s="421">
        <v>0</v>
      </c>
      <c r="K26" s="421">
        <v>1.5</v>
      </c>
      <c r="L26" s="421">
        <v>0</v>
      </c>
      <c r="M26" s="421">
        <v>0</v>
      </c>
      <c r="N26" s="421">
        <v>3.1626422881355936</v>
      </c>
      <c r="O26" s="421">
        <v>6.993323572593801</v>
      </c>
      <c r="P26" s="421">
        <v>1.3164971045011846</v>
      </c>
      <c r="Q26" s="421">
        <v>1.6298028634361232</v>
      </c>
      <c r="R26" s="421">
        <f t="shared" si="0"/>
        <v>3.6494017085400445</v>
      </c>
      <c r="S26" s="692"/>
      <c r="T26" s="693"/>
      <c r="U26" s="693"/>
      <c r="V26" s="694"/>
    </row>
    <row r="27" spans="1:22" ht="17.100000000000001" customHeight="1">
      <c r="A27" s="191">
        <f t="shared" si="1"/>
        <v>44821</v>
      </c>
      <c r="B27" s="421">
        <v>4.5137476961374388</v>
      </c>
      <c r="C27" s="421">
        <v>0</v>
      </c>
      <c r="D27" s="421">
        <v>4.5137476961374388</v>
      </c>
      <c r="E27" s="421">
        <v>4.8111084890160196</v>
      </c>
      <c r="F27" s="421">
        <v>2.6342299902129418</v>
      </c>
      <c r="G27" s="421">
        <v>4.4883985796957369</v>
      </c>
      <c r="H27" s="421"/>
      <c r="I27" s="421">
        <v>4.049929795736996</v>
      </c>
      <c r="J27" s="421">
        <v>0</v>
      </c>
      <c r="K27" s="421">
        <v>1.1000000000000001</v>
      </c>
      <c r="L27" s="421">
        <v>0</v>
      </c>
      <c r="M27" s="421">
        <v>0</v>
      </c>
      <c r="N27" s="421">
        <v>3.2822035004516712</v>
      </c>
      <c r="O27" s="421">
        <v>6.650878189167341</v>
      </c>
      <c r="P27" s="421">
        <v>1.2936850031003633</v>
      </c>
      <c r="Q27" s="421">
        <v>1.6244764196342638</v>
      </c>
      <c r="R27" s="421">
        <f t="shared" si="0"/>
        <v>3.7992910108980937</v>
      </c>
      <c r="S27" s="692"/>
      <c r="T27" s="693"/>
      <c r="U27" s="693"/>
      <c r="V27" s="694"/>
    </row>
    <row r="28" spans="1:22" ht="17.100000000000001" customHeight="1">
      <c r="A28" s="191">
        <f t="shared" si="1"/>
        <v>44822</v>
      </c>
      <c r="B28" s="421">
        <v>4.3024096979903135</v>
      </c>
      <c r="C28" s="421">
        <v>0</v>
      </c>
      <c r="D28" s="421">
        <v>4.3024096979903135</v>
      </c>
      <c r="E28" s="421">
        <v>4.3138285864271646</v>
      </c>
      <c r="F28" s="421">
        <v>2.4503367010267718</v>
      </c>
      <c r="G28" s="421">
        <v>4.6021362252123508</v>
      </c>
      <c r="H28" s="421"/>
      <c r="I28" s="421">
        <v>3.9650233005253308</v>
      </c>
      <c r="J28" s="421">
        <v>0</v>
      </c>
      <c r="K28" s="421">
        <v>1.2</v>
      </c>
      <c r="L28" s="421">
        <v>0</v>
      </c>
      <c r="M28" s="421">
        <v>0</v>
      </c>
      <c r="N28" s="421">
        <v>3.1977956000871268</v>
      </c>
      <c r="O28" s="421">
        <v>7.0113621793797147</v>
      </c>
      <c r="P28" s="421">
        <v>1.3500374069963417</v>
      </c>
      <c r="Q28" s="421">
        <v>2.151315266485998</v>
      </c>
      <c r="R28" s="421">
        <f t="shared" si="0"/>
        <v>3.7316416318439423</v>
      </c>
      <c r="S28" s="692"/>
      <c r="T28" s="693"/>
      <c r="U28" s="693"/>
      <c r="V28" s="694"/>
    </row>
    <row r="29" spans="1:22" ht="17.100000000000001" customHeight="1">
      <c r="A29" s="191">
        <f t="shared" si="1"/>
        <v>44823</v>
      </c>
      <c r="B29" s="421">
        <v>4.4411455888463696</v>
      </c>
      <c r="C29" s="421">
        <v>0</v>
      </c>
      <c r="D29" s="421">
        <v>4.4411455888463696</v>
      </c>
      <c r="E29" s="421">
        <v>6.1620432104305429</v>
      </c>
      <c r="F29" s="421">
        <v>2.2776200497311958</v>
      </c>
      <c r="G29" s="421">
        <v>4.6148176613945031</v>
      </c>
      <c r="H29" s="421"/>
      <c r="I29" s="421">
        <v>3.7573374577297334</v>
      </c>
      <c r="J29" s="421">
        <v>0</v>
      </c>
      <c r="K29" s="421">
        <v>1.2</v>
      </c>
      <c r="L29" s="421">
        <v>0</v>
      </c>
      <c r="M29" s="421">
        <v>0</v>
      </c>
      <c r="N29" s="421">
        <v>3.1409962885985747</v>
      </c>
      <c r="O29" s="421">
        <v>6.1801656445556947</v>
      </c>
      <c r="P29" s="421">
        <v>1.3083195977815787</v>
      </c>
      <c r="Q29" s="421">
        <v>2.0960396174863392</v>
      </c>
      <c r="R29" s="421">
        <f t="shared" si="0"/>
        <v>3.6738778111341768</v>
      </c>
      <c r="S29" s="692"/>
      <c r="T29" s="693"/>
      <c r="U29" s="693"/>
      <c r="V29" s="694"/>
    </row>
    <row r="30" spans="1:22" ht="17.100000000000001" customHeight="1">
      <c r="A30" s="191">
        <f t="shared" si="1"/>
        <v>44824</v>
      </c>
      <c r="B30" s="421">
        <v>3.7875347589498971</v>
      </c>
      <c r="C30" s="421">
        <v>0</v>
      </c>
      <c r="D30" s="421">
        <v>3.7875347589498971</v>
      </c>
      <c r="E30" s="421">
        <v>4.9936584100827588</v>
      </c>
      <c r="F30" s="421">
        <v>2.3360729333819243</v>
      </c>
      <c r="G30" s="421">
        <v>4.6168361428685865</v>
      </c>
      <c r="H30" s="421"/>
      <c r="I30" s="421">
        <v>3.4701956431877043</v>
      </c>
      <c r="J30" s="421">
        <v>0</v>
      </c>
      <c r="K30" s="421">
        <v>1.6</v>
      </c>
      <c r="L30" s="421">
        <v>0</v>
      </c>
      <c r="M30" s="421">
        <v>0</v>
      </c>
      <c r="N30" s="421">
        <v>2.9930543209039553</v>
      </c>
      <c r="O30" s="421">
        <v>6.1912542616580311</v>
      </c>
      <c r="P30" s="421">
        <v>1.3397281997751727</v>
      </c>
      <c r="Q30" s="421">
        <v>2.3203286991062564</v>
      </c>
      <c r="R30" s="421">
        <f t="shared" si="0"/>
        <v>3.4034790288057359</v>
      </c>
      <c r="S30" s="692"/>
      <c r="T30" s="693"/>
      <c r="U30" s="693"/>
      <c r="V30" s="694"/>
    </row>
    <row r="31" spans="1:22" ht="17.100000000000001" customHeight="1">
      <c r="A31" s="191">
        <f t="shared" si="1"/>
        <v>44825</v>
      </c>
      <c r="B31" s="421">
        <v>4.211313334467599</v>
      </c>
      <c r="C31" s="421">
        <v>0</v>
      </c>
      <c r="D31" s="421">
        <v>4.211313334467599</v>
      </c>
      <c r="E31" s="421">
        <v>5.4368551853518907</v>
      </c>
      <c r="F31" s="421">
        <v>2.4325681519722799</v>
      </c>
      <c r="G31" s="421">
        <v>4.5249797792374453</v>
      </c>
      <c r="H31" s="421"/>
      <c r="I31" s="421">
        <v>3.6571184509283592</v>
      </c>
      <c r="J31" s="421">
        <v>0</v>
      </c>
      <c r="K31" s="421">
        <v>1.7</v>
      </c>
      <c r="L31" s="421">
        <v>0</v>
      </c>
      <c r="M31" s="421">
        <v>0</v>
      </c>
      <c r="N31" s="421">
        <v>3.1840519293478255</v>
      </c>
      <c r="O31" s="421">
        <v>6.0812978771454382</v>
      </c>
      <c r="P31" s="421">
        <v>1.328222267703643</v>
      </c>
      <c r="Q31" s="421">
        <v>2.2848336557059961</v>
      </c>
      <c r="R31" s="421">
        <f t="shared" si="0"/>
        <v>3.6100366974462461</v>
      </c>
      <c r="S31" s="692"/>
      <c r="T31" s="693"/>
      <c r="U31" s="693"/>
      <c r="V31" s="694"/>
    </row>
    <row r="32" spans="1:22" ht="17.100000000000001" customHeight="1">
      <c r="A32" s="191">
        <f t="shared" si="1"/>
        <v>44826</v>
      </c>
      <c r="B32" s="421">
        <v>4.3310869964537151</v>
      </c>
      <c r="C32" s="421">
        <v>3.1370194745504696</v>
      </c>
      <c r="D32" s="421">
        <v>4.0135862685153452</v>
      </c>
      <c r="E32" s="421">
        <v>5.0071926335713544</v>
      </c>
      <c r="F32" s="421">
        <v>2.2883017410751836</v>
      </c>
      <c r="G32" s="421">
        <v>4.1927009036228133</v>
      </c>
      <c r="H32" s="421"/>
      <c r="I32" s="421">
        <v>3.8206496056991051</v>
      </c>
      <c r="J32" s="421">
        <v>0</v>
      </c>
      <c r="K32" s="421">
        <v>1.65</v>
      </c>
      <c r="L32" s="421">
        <v>0</v>
      </c>
      <c r="M32" s="421">
        <v>0</v>
      </c>
      <c r="N32" s="421">
        <v>3.1342029084299026</v>
      </c>
      <c r="O32" s="421">
        <v>6.3439978558052426</v>
      </c>
      <c r="P32" s="421">
        <v>1.3507413724486896</v>
      </c>
      <c r="Q32" s="421">
        <v>2.2601222123104372</v>
      </c>
      <c r="R32" s="421">
        <f t="shared" si="0"/>
        <v>3.6476712275995924</v>
      </c>
      <c r="S32" s="692"/>
      <c r="T32" s="693"/>
      <c r="U32" s="693"/>
      <c r="V32" s="694"/>
    </row>
    <row r="33" spans="1:22" ht="17.100000000000001" customHeight="1">
      <c r="A33" s="191">
        <f t="shared" si="1"/>
        <v>44827</v>
      </c>
      <c r="B33" s="421">
        <v>3.5836012006605156</v>
      </c>
      <c r="C33" s="421">
        <v>3.2162360333931432</v>
      </c>
      <c r="D33" s="421">
        <v>3.4663175428012045</v>
      </c>
      <c r="E33" s="421">
        <v>4.0342715738437205</v>
      </c>
      <c r="F33" s="421">
        <v>2.5613282026510595</v>
      </c>
      <c r="G33" s="421">
        <v>4.714799352976569</v>
      </c>
      <c r="H33" s="421"/>
      <c r="I33" s="421">
        <v>3.8439076945319659</v>
      </c>
      <c r="J33" s="421">
        <v>0</v>
      </c>
      <c r="K33" s="421">
        <v>1.65</v>
      </c>
      <c r="L33" s="421">
        <v>0</v>
      </c>
      <c r="M33" s="421">
        <v>0</v>
      </c>
      <c r="N33" s="421">
        <v>3.1620575682331209</v>
      </c>
      <c r="O33" s="421">
        <v>6.0745584508348793</v>
      </c>
      <c r="P33" s="421">
        <v>1.3482456140350878</v>
      </c>
      <c r="Q33" s="421">
        <v>2.3020166112956812</v>
      </c>
      <c r="R33" s="421">
        <f t="shared" si="0"/>
        <v>3.5803778841852281</v>
      </c>
      <c r="S33" s="692"/>
      <c r="T33" s="693"/>
      <c r="U33" s="693"/>
      <c r="V33" s="694"/>
    </row>
    <row r="34" spans="1:22" ht="17.100000000000001" customHeight="1">
      <c r="A34" s="191">
        <f t="shared" si="1"/>
        <v>44828</v>
      </c>
      <c r="B34" s="421">
        <v>3.2653466956112278</v>
      </c>
      <c r="C34" s="421">
        <v>3.1644662603611198</v>
      </c>
      <c r="D34" s="421">
        <v>3.2282015428107731</v>
      </c>
      <c r="E34" s="421">
        <v>3.1018702099482875</v>
      </c>
      <c r="F34" s="421">
        <v>2.4853013319981025</v>
      </c>
      <c r="G34" s="421">
        <v>4.5212039498713859</v>
      </c>
      <c r="H34" s="421"/>
      <c r="I34" s="421">
        <v>0.14354373991811756</v>
      </c>
      <c r="J34" s="421">
        <v>0</v>
      </c>
      <c r="K34" s="421">
        <v>1.65</v>
      </c>
      <c r="L34" s="421">
        <v>0</v>
      </c>
      <c r="M34" s="421">
        <v>0</v>
      </c>
      <c r="N34" s="421">
        <v>3.4246118755118746</v>
      </c>
      <c r="O34" s="421">
        <v>5.9123068883610452</v>
      </c>
      <c r="P34" s="421">
        <v>1.3725014250011001</v>
      </c>
      <c r="Q34" s="421">
        <v>2.229271771771772</v>
      </c>
      <c r="R34" s="421">
        <f t="shared" si="0"/>
        <v>2.580425555166137</v>
      </c>
      <c r="S34" s="692"/>
      <c r="T34" s="693"/>
      <c r="U34" s="693"/>
      <c r="V34" s="694"/>
    </row>
    <row r="35" spans="1:22" ht="17.100000000000001" customHeight="1">
      <c r="A35" s="191">
        <f>+A34+1</f>
        <v>44829</v>
      </c>
      <c r="B35" s="421">
        <v>3.3999987887151208</v>
      </c>
      <c r="C35" s="421">
        <v>3.3024659830406349</v>
      </c>
      <c r="D35" s="421">
        <v>3.3718374774677384</v>
      </c>
      <c r="E35" s="421">
        <v>3.7498675040576197</v>
      </c>
      <c r="F35" s="421">
        <v>2.5469947314319814</v>
      </c>
      <c r="G35" s="421">
        <v>4.5680233792805893</v>
      </c>
      <c r="H35" s="421"/>
      <c r="I35" s="421">
        <v>3.7911480759674299</v>
      </c>
      <c r="J35" s="421">
        <v>0</v>
      </c>
      <c r="K35" s="421">
        <v>1.65</v>
      </c>
      <c r="L35" s="421">
        <v>0</v>
      </c>
      <c r="M35" s="421">
        <v>0</v>
      </c>
      <c r="N35" s="421">
        <v>3.3327446205991693</v>
      </c>
      <c r="O35" s="421">
        <v>5.8808828462515885</v>
      </c>
      <c r="P35" s="421">
        <v>1.4302127749043354</v>
      </c>
      <c r="Q35" s="421">
        <v>2.3020521285838398</v>
      </c>
      <c r="R35" s="421">
        <f t="shared" si="0"/>
        <v>3.4770004055530248</v>
      </c>
      <c r="S35" s="692"/>
      <c r="T35" s="693"/>
      <c r="U35" s="693"/>
      <c r="V35" s="694"/>
    </row>
    <row r="36" spans="1:22" ht="17.100000000000001" customHeight="1">
      <c r="A36" s="191">
        <f t="shared" si="1"/>
        <v>44830</v>
      </c>
      <c r="B36" s="421">
        <v>4.5907357579312658</v>
      </c>
      <c r="C36" s="421">
        <v>3.3774734315406816</v>
      </c>
      <c r="D36" s="421">
        <v>4.2178407000581037</v>
      </c>
      <c r="E36" s="421">
        <v>4.2623696888263103</v>
      </c>
      <c r="F36" s="421">
        <v>2.1858571161914724</v>
      </c>
      <c r="G36" s="421">
        <v>4.6558611767707161</v>
      </c>
      <c r="H36" s="421"/>
      <c r="I36" s="421">
        <v>3.7072194356456989</v>
      </c>
      <c r="J36" s="421">
        <v>0</v>
      </c>
      <c r="K36" s="421">
        <v>1.65</v>
      </c>
      <c r="L36" s="421">
        <v>0</v>
      </c>
      <c r="M36" s="421">
        <v>0</v>
      </c>
      <c r="N36" s="421">
        <v>3.2797030686079855</v>
      </c>
      <c r="O36" s="421">
        <v>5.9370345640569395</v>
      </c>
      <c r="P36" s="421">
        <v>1.2191681869516116</v>
      </c>
      <c r="Q36" s="421">
        <v>2.3021147396293027</v>
      </c>
      <c r="R36" s="421">
        <f t="shared" si="0"/>
        <v>3.6523882031157542</v>
      </c>
      <c r="S36" s="692"/>
      <c r="T36" s="693"/>
      <c r="U36" s="693"/>
      <c r="V36" s="694"/>
    </row>
    <row r="37" spans="1:22" ht="17.100000000000001" customHeight="1">
      <c r="A37" s="191">
        <f t="shared" si="1"/>
        <v>44831</v>
      </c>
      <c r="B37" s="421">
        <v>4.470177219047895</v>
      </c>
      <c r="C37" s="421">
        <v>1.9778812452349335</v>
      </c>
      <c r="D37" s="421">
        <v>3.615187707022252</v>
      </c>
      <c r="E37" s="421">
        <v>3.6553389356597572</v>
      </c>
      <c r="F37" s="421">
        <v>2.3787123869791089</v>
      </c>
      <c r="G37" s="421">
        <v>4.1756132662002496</v>
      </c>
      <c r="H37" s="421"/>
      <c r="I37" s="421">
        <v>3.7717628775219851</v>
      </c>
      <c r="J37" s="421">
        <v>0</v>
      </c>
      <c r="K37" s="421">
        <v>1.3</v>
      </c>
      <c r="L37" s="421">
        <v>0</v>
      </c>
      <c r="M37" s="421">
        <v>0</v>
      </c>
      <c r="N37" s="421">
        <v>3.1558796833700442</v>
      </c>
      <c r="O37" s="421">
        <v>6.0616100290416259</v>
      </c>
      <c r="P37" s="421">
        <v>1.2294533568448669</v>
      </c>
      <c r="Q37" s="421">
        <v>2.3021734104046239</v>
      </c>
      <c r="R37" s="421">
        <f t="shared" si="0"/>
        <v>3.4820536584970294</v>
      </c>
      <c r="S37" s="692"/>
      <c r="T37" s="693"/>
      <c r="U37" s="693"/>
      <c r="V37" s="694"/>
    </row>
    <row r="38" spans="1:22" ht="17.100000000000001" customHeight="1">
      <c r="A38" s="191">
        <f t="shared" si="1"/>
        <v>44832</v>
      </c>
      <c r="B38" s="421">
        <v>4.390515673780965</v>
      </c>
      <c r="C38" s="421">
        <v>1.8299380065084334</v>
      </c>
      <c r="D38" s="421">
        <v>3.4442180950448882</v>
      </c>
      <c r="E38" s="421">
        <v>3.6513020845536235</v>
      </c>
      <c r="F38" s="421">
        <v>2.3878050126542982</v>
      </c>
      <c r="G38" s="421">
        <v>4.726786663107557</v>
      </c>
      <c r="H38" s="421"/>
      <c r="I38" s="421">
        <v>3.8541034946309991</v>
      </c>
      <c r="J38" s="421">
        <v>0</v>
      </c>
      <c r="K38" s="421">
        <v>1.5</v>
      </c>
      <c r="L38" s="421">
        <v>0</v>
      </c>
      <c r="M38" s="421">
        <v>0</v>
      </c>
      <c r="N38" s="421">
        <v>3.2496029618768332</v>
      </c>
      <c r="O38" s="421">
        <v>5.4451213325740317</v>
      </c>
      <c r="P38" s="421">
        <v>1.2679025050778605</v>
      </c>
      <c r="Q38" s="421">
        <v>2.3016402877697844</v>
      </c>
      <c r="R38" s="421">
        <f t="shared" si="0"/>
        <v>3.4568203285095724</v>
      </c>
      <c r="S38" s="692"/>
      <c r="T38" s="693"/>
      <c r="U38" s="693"/>
      <c r="V38" s="694"/>
    </row>
    <row r="39" spans="1:22" ht="17.100000000000001" customHeight="1">
      <c r="A39" s="191">
        <f t="shared" si="1"/>
        <v>44833</v>
      </c>
      <c r="B39" s="421">
        <v>4.4141299090443242</v>
      </c>
      <c r="C39" s="421">
        <v>1.7693630844672985</v>
      </c>
      <c r="D39" s="421">
        <v>3.3491964798234592</v>
      </c>
      <c r="E39" s="421">
        <v>3.6477503384932111</v>
      </c>
      <c r="F39" s="421">
        <v>2.4831990218323634</v>
      </c>
      <c r="G39" s="421">
        <v>4.9200575642214561</v>
      </c>
      <c r="H39" s="421"/>
      <c r="I39" s="421">
        <v>3.5240387184522213</v>
      </c>
      <c r="J39" s="421">
        <v>0</v>
      </c>
      <c r="K39" s="421">
        <v>0</v>
      </c>
      <c r="L39" s="421">
        <v>0</v>
      </c>
      <c r="M39" s="421">
        <v>0</v>
      </c>
      <c r="N39" s="421">
        <v>3.1713006134969324</v>
      </c>
      <c r="O39" s="421">
        <v>5.3879949367088615</v>
      </c>
      <c r="P39" s="421">
        <v>1.2186889402640018</v>
      </c>
      <c r="Q39" s="421">
        <v>2.3025748373101953</v>
      </c>
      <c r="R39" s="421">
        <f t="shared" si="0"/>
        <v>3.3501856910198473</v>
      </c>
      <c r="S39" s="692"/>
      <c r="T39" s="693"/>
      <c r="U39" s="693"/>
      <c r="V39" s="694"/>
    </row>
    <row r="40" spans="1:22" ht="17.100000000000001" customHeight="1">
      <c r="A40" s="191">
        <f t="shared" si="1"/>
        <v>44834</v>
      </c>
      <c r="B40" s="421">
        <v>3.5137015796238096</v>
      </c>
      <c r="C40" s="421">
        <v>2.1215143653766653</v>
      </c>
      <c r="D40" s="421">
        <v>3.1037775629282853</v>
      </c>
      <c r="E40" s="421">
        <v>3.8423239705327359</v>
      </c>
      <c r="F40" s="421">
        <v>2.6796254929079097</v>
      </c>
      <c r="G40" s="421">
        <v>4.7327132405025871</v>
      </c>
      <c r="H40" s="421"/>
      <c r="I40" s="421">
        <v>3.7010614675665399</v>
      </c>
      <c r="J40" s="421">
        <v>0</v>
      </c>
      <c r="K40" s="421">
        <v>0</v>
      </c>
      <c r="L40" s="421">
        <v>0</v>
      </c>
      <c r="M40" s="421">
        <v>0</v>
      </c>
      <c r="N40" s="421">
        <v>3.3002973361569325</v>
      </c>
      <c r="O40" s="421">
        <v>5.9603360714285705</v>
      </c>
      <c r="P40" s="421">
        <v>1.2577033260500121</v>
      </c>
      <c r="Q40" s="421">
        <v>1.8542968085106384</v>
      </c>
      <c r="R40" s="421">
        <f t="shared" si="0"/>
        <v>3.4938450629898758</v>
      </c>
      <c r="S40" s="692"/>
      <c r="T40" s="693"/>
      <c r="U40" s="693"/>
      <c r="V40" s="694"/>
    </row>
    <row r="41" spans="1:22" ht="16.5" hidden="1" customHeight="1">
      <c r="A41" s="191"/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>
        <f t="shared" si="0"/>
        <v>0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>SUMPRODUCT(B11:B41,B49:B79)/SUM(B49:B79)</f>
        <v>4.0941261987459763</v>
      </c>
      <c r="C42" s="384">
        <f>IFERROR(SUMPRODUCT(C11:C41,C49:C79)/SUM(C49:C79),0)</f>
        <v>2.6459278222304041</v>
      </c>
      <c r="D42" s="384">
        <f>SUMPRODUCT(D11:D41,D49:D79)/SUM(D49:D79)</f>
        <v>3.9123441104859102</v>
      </c>
      <c r="E42" s="384">
        <f>SUMPRODUCT(E11:E41,E49:E79)/SUM(E49:E79)</f>
        <v>4.9334565238602464</v>
      </c>
      <c r="F42" s="384">
        <f>SUMPRODUCT(F11:F41,F49:F79)/SUM(F49:F79)</f>
        <v>2.4608602781685698</v>
      </c>
      <c r="G42" s="384">
        <f>SUMPRODUCT(G11:G41,G49:G79)/SUM(G49:G79)</f>
        <v>4.3939978165619173</v>
      </c>
      <c r="H42" s="384"/>
      <c r="I42" s="384">
        <f>SUMPRODUCT(I11:I41,I49:I79)/SUM(I49:I79)</f>
        <v>3.5738015025507623</v>
      </c>
      <c r="J42" s="384">
        <f>IFERROR(SUMPRODUCT(J11:J41,J49:J79)/SUM(J49:J79),0)</f>
        <v>0</v>
      </c>
      <c r="K42" s="384">
        <f>IFERROR(SUMPRODUCT(K11:K41,K49:K79)/SUM(K49:K79),0)</f>
        <v>1.5277294303797466</v>
      </c>
      <c r="L42" s="384">
        <f>IFERROR(SUMPRODUCT(L11:L41,L49:L79)/SUM(L49:L79),0)</f>
        <v>0</v>
      </c>
      <c r="M42" s="384">
        <f>IFERROR(SUMPRODUCT(M11:M41,M49:M79)/SUM(M49:M79),0)</f>
        <v>0</v>
      </c>
      <c r="N42" s="384">
        <f>SUMPRODUCT(N11:N41,N49:N79)/SUM(N49:N79)</f>
        <v>3.1523101903020918</v>
      </c>
      <c r="O42" s="384">
        <f>SUMPRODUCT(O11:O41,O49:O79)/SUM(O49:O79)</f>
        <v>6.2078181007274749</v>
      </c>
      <c r="P42" s="384">
        <f>SUMPRODUCT(P11:P41,P49:P79)/SUM(P49:P79)</f>
        <v>1.2778403507235736</v>
      </c>
      <c r="Q42" s="384">
        <f>SUMPRODUCT(Q11:Q41,Q49:Q79)/SUM(Q49:Q79)</f>
        <v>2.0268048608912812</v>
      </c>
      <c r="R42" s="384">
        <f>SUMPRODUCT(R11:R41,R49:R79)/SUM(R49:R79)</f>
        <v>3.5544869035624029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2">+B42-B10</f>
        <v>0.59012619874597627</v>
      </c>
      <c r="C43" s="386">
        <f>+C42-C10</f>
        <v>-0.85807217776959588</v>
      </c>
      <c r="D43" s="386">
        <f>+D42-D10</f>
        <v>0.40834411048591024</v>
      </c>
      <c r="E43" s="386">
        <f>+E42-E10</f>
        <v>1.8204565238602464</v>
      </c>
      <c r="F43" s="386">
        <f>+F42-F10</f>
        <v>-0.2391397218314304</v>
      </c>
      <c r="G43" s="386">
        <f>+G42-G10</f>
        <v>-0.77600218343808258</v>
      </c>
      <c r="H43" s="386"/>
      <c r="I43" s="386">
        <f t="shared" si="2"/>
        <v>-0.48319849744923804</v>
      </c>
      <c r="J43" s="386">
        <f t="shared" si="2"/>
        <v>-3.9580000000000002</v>
      </c>
      <c r="K43" s="386">
        <f t="shared" si="2"/>
        <v>-1.1722705696202536</v>
      </c>
      <c r="L43" s="386">
        <f t="shared" si="2"/>
        <v>-2.6989999999999998</v>
      </c>
      <c r="M43" s="386">
        <f>+M42-M10</f>
        <v>-5.1680000000000001</v>
      </c>
      <c r="N43" s="386">
        <f t="shared" si="2"/>
        <v>-0.61268980969790832</v>
      </c>
      <c r="O43" s="386">
        <f t="shared" si="2"/>
        <v>2.617818100727475</v>
      </c>
      <c r="P43" s="386">
        <f t="shared" si="2"/>
        <v>-0.61715964927642641</v>
      </c>
      <c r="Q43" s="386">
        <f t="shared" si="2"/>
        <v>-0.4731951391087188</v>
      </c>
      <c r="R43" s="386">
        <f t="shared" si="2"/>
        <v>-9.8818618146056636E-2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104</v>
      </c>
      <c r="K46" s="591"/>
      <c r="L46" s="589" t="s">
        <v>27</v>
      </c>
      <c r="M46" s="590"/>
      <c r="N46" s="590"/>
      <c r="O46" s="591"/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186</v>
      </c>
      <c r="I47" s="393" t="s">
        <v>23</v>
      </c>
      <c r="J47" s="393" t="s">
        <v>103</v>
      </c>
      <c r="K47" s="393" t="s">
        <v>80</v>
      </c>
      <c r="L47" s="393" t="s">
        <v>80</v>
      </c>
      <c r="M47" s="393" t="s">
        <v>81</v>
      </c>
      <c r="N47" s="393" t="s">
        <v>122</v>
      </c>
      <c r="O47" s="393" t="s">
        <v>103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60</v>
      </c>
      <c r="B48" s="673">
        <v>2500</v>
      </c>
      <c r="C48" s="674"/>
      <c r="D48" s="447">
        <v>2500</v>
      </c>
      <c r="E48" s="447">
        <v>1010</v>
      </c>
      <c r="F48" s="447">
        <v>812</v>
      </c>
      <c r="G48" s="447">
        <v>1220</v>
      </c>
      <c r="H48" s="447"/>
      <c r="I48" s="447">
        <v>2749</v>
      </c>
      <c r="J48" s="447"/>
      <c r="K48" s="447">
        <v>35</v>
      </c>
      <c r="L48" s="447"/>
      <c r="M48" s="447"/>
      <c r="N48" s="447">
        <v>5203</v>
      </c>
      <c r="O48" s="447">
        <v>989</v>
      </c>
      <c r="P48" s="447">
        <v>847</v>
      </c>
      <c r="Q48" s="447">
        <v>228</v>
      </c>
      <c r="R48" s="447">
        <f>SUM(D48:Q48)</f>
        <v>15593</v>
      </c>
      <c r="S48" s="837"/>
      <c r="T48" s="837"/>
      <c r="U48" s="837"/>
      <c r="V48" s="837"/>
    </row>
    <row r="49" spans="1:22" ht="15" customHeight="1">
      <c r="A49" s="191">
        <f t="shared" ref="A49:A78" si="3">+A11</f>
        <v>44805</v>
      </c>
      <c r="B49" s="444">
        <v>57.609659999999998</v>
      </c>
      <c r="C49" s="444">
        <v>0</v>
      </c>
      <c r="D49" s="444">
        <v>57.609659999999998</v>
      </c>
      <c r="E49" s="444">
        <v>31.459690000000002</v>
      </c>
      <c r="F49" s="444">
        <v>47.643269999999994</v>
      </c>
      <c r="G49" s="444">
        <v>21.396349999999998</v>
      </c>
      <c r="H49" s="444"/>
      <c r="I49" s="444">
        <v>104.48199000000001</v>
      </c>
      <c r="J49" s="444">
        <v>0</v>
      </c>
      <c r="K49" s="444">
        <v>1.88</v>
      </c>
      <c r="L49" s="444">
        <v>0</v>
      </c>
      <c r="M49" s="444">
        <v>0</v>
      </c>
      <c r="N49" s="444">
        <v>126.76</v>
      </c>
      <c r="O49" s="444">
        <v>43.16</v>
      </c>
      <c r="P49" s="444">
        <v>33.476999999999997</v>
      </c>
      <c r="Q49" s="444">
        <v>8.6129999999999995</v>
      </c>
      <c r="R49" s="444">
        <f>SUM(D49:Q49)</f>
        <v>476.48095999999993</v>
      </c>
      <c r="S49" s="824"/>
      <c r="T49" s="824"/>
      <c r="U49" s="824"/>
      <c r="V49" s="824"/>
    </row>
    <row r="50" spans="1:22" ht="15" customHeight="1">
      <c r="A50" s="191">
        <f t="shared" si="3"/>
        <v>44806</v>
      </c>
      <c r="B50" s="444">
        <v>37.958560000000006</v>
      </c>
      <c r="C50" s="444">
        <v>0</v>
      </c>
      <c r="D50" s="444">
        <v>37.958560000000006</v>
      </c>
      <c r="E50" s="444">
        <v>36.065249999999999</v>
      </c>
      <c r="F50" s="444">
        <v>36.228610000000003</v>
      </c>
      <c r="G50" s="444">
        <v>24.169840000000001</v>
      </c>
      <c r="H50" s="444"/>
      <c r="I50" s="444">
        <v>81.063480000000013</v>
      </c>
      <c r="J50" s="444">
        <v>0</v>
      </c>
      <c r="K50" s="444">
        <v>1.6</v>
      </c>
      <c r="L50" s="444">
        <v>0</v>
      </c>
      <c r="M50" s="444">
        <v>0</v>
      </c>
      <c r="N50" s="444">
        <v>162.24</v>
      </c>
      <c r="O50" s="444">
        <v>32.44</v>
      </c>
      <c r="P50" s="444">
        <v>22.357500000000002</v>
      </c>
      <c r="Q50" s="444">
        <v>10.439</v>
      </c>
      <c r="R50" s="444">
        <f t="shared" ref="R50:R79" si="4">SUM(D50:Q50)</f>
        <v>444.56224000000003</v>
      </c>
      <c r="S50" s="824"/>
      <c r="T50" s="824"/>
      <c r="U50" s="824"/>
      <c r="V50" s="824"/>
    </row>
    <row r="51" spans="1:22" ht="15" customHeight="1">
      <c r="A51" s="191">
        <f t="shared" si="3"/>
        <v>44807</v>
      </c>
      <c r="B51" s="444">
        <v>64.969800000000006</v>
      </c>
      <c r="C51" s="444">
        <v>0</v>
      </c>
      <c r="D51" s="444">
        <v>64.969800000000006</v>
      </c>
      <c r="E51" s="444">
        <v>34.765440000000005</v>
      </c>
      <c r="F51" s="444">
        <v>50.660729999999994</v>
      </c>
      <c r="G51" s="444">
        <v>40.733979999999995</v>
      </c>
      <c r="H51" s="444"/>
      <c r="I51" s="444">
        <v>113.28043</v>
      </c>
      <c r="J51" s="444">
        <v>0</v>
      </c>
      <c r="K51" s="444">
        <v>2.13</v>
      </c>
      <c r="L51" s="444">
        <v>0</v>
      </c>
      <c r="M51" s="444">
        <v>0</v>
      </c>
      <c r="N51" s="444">
        <v>172.84</v>
      </c>
      <c r="O51" s="444">
        <v>43.8</v>
      </c>
      <c r="P51" s="444">
        <v>35.605499999999999</v>
      </c>
      <c r="Q51" s="444">
        <v>11.670999999999999</v>
      </c>
      <c r="R51" s="444">
        <f t="shared" si="4"/>
        <v>570.45688000000007</v>
      </c>
      <c r="S51" s="824"/>
      <c r="T51" s="824"/>
      <c r="U51" s="824"/>
      <c r="V51" s="824"/>
    </row>
    <row r="52" spans="1:22" ht="15" customHeight="1">
      <c r="A52" s="191">
        <f t="shared" si="3"/>
        <v>44808</v>
      </c>
      <c r="B52" s="444">
        <v>26.495190000000001</v>
      </c>
      <c r="C52" s="444">
        <v>0</v>
      </c>
      <c r="D52" s="444">
        <v>26.495190000000001</v>
      </c>
      <c r="E52" s="444">
        <v>25.866739999999997</v>
      </c>
      <c r="F52" s="444">
        <v>30.646249999999998</v>
      </c>
      <c r="G52" s="444">
        <v>31.387769999999996</v>
      </c>
      <c r="H52" s="444"/>
      <c r="I52" s="444">
        <v>108.01791</v>
      </c>
      <c r="J52" s="444">
        <v>0</v>
      </c>
      <c r="K52" s="444">
        <v>1.7</v>
      </c>
      <c r="L52" s="444">
        <v>0</v>
      </c>
      <c r="M52" s="444">
        <v>0</v>
      </c>
      <c r="N52" s="444">
        <v>154.72</v>
      </c>
      <c r="O52" s="444">
        <v>42.44</v>
      </c>
      <c r="P52" s="444">
        <v>0</v>
      </c>
      <c r="Q52" s="444">
        <v>11.715</v>
      </c>
      <c r="R52" s="444">
        <f t="shared" si="4"/>
        <v>432.98885999999993</v>
      </c>
      <c r="S52" s="824"/>
      <c r="T52" s="824"/>
      <c r="U52" s="824"/>
      <c r="V52" s="824"/>
    </row>
    <row r="53" spans="1:22" ht="15" customHeight="1">
      <c r="A53" s="191">
        <f t="shared" si="3"/>
        <v>44809</v>
      </c>
      <c r="B53" s="444">
        <v>19.888760000000001</v>
      </c>
      <c r="C53" s="444">
        <v>0</v>
      </c>
      <c r="D53" s="444">
        <v>19.888760000000001</v>
      </c>
      <c r="E53" s="444">
        <v>5.8949600000000002</v>
      </c>
      <c r="F53" s="444">
        <v>5.0482500000000003</v>
      </c>
      <c r="G53" s="444">
        <v>10.76351</v>
      </c>
      <c r="H53" s="444"/>
      <c r="I53" s="444">
        <v>53.848790000000008</v>
      </c>
      <c r="J53" s="444">
        <v>0</v>
      </c>
      <c r="K53" s="444">
        <v>0</v>
      </c>
      <c r="L53" s="444">
        <v>0</v>
      </c>
      <c r="M53" s="444">
        <v>0</v>
      </c>
      <c r="N53" s="444">
        <v>93.44</v>
      </c>
      <c r="O53" s="444">
        <v>11.08</v>
      </c>
      <c r="P53" s="444">
        <v>17.64</v>
      </c>
      <c r="Q53" s="444">
        <v>2.8490000000000002</v>
      </c>
      <c r="R53" s="444">
        <f t="shared" si="4"/>
        <v>220.45327000000003</v>
      </c>
      <c r="S53" s="824"/>
      <c r="T53" s="824"/>
      <c r="U53" s="824"/>
      <c r="V53" s="824"/>
    </row>
    <row r="54" spans="1:22" ht="15" customHeight="1">
      <c r="A54" s="191">
        <f t="shared" si="3"/>
        <v>44810</v>
      </c>
      <c r="B54" s="444">
        <v>60.530100000000004</v>
      </c>
      <c r="C54" s="444">
        <v>0</v>
      </c>
      <c r="D54" s="444">
        <v>60.530100000000004</v>
      </c>
      <c r="E54" s="444">
        <v>44.593120000000006</v>
      </c>
      <c r="F54" s="444">
        <v>38.338320000000003</v>
      </c>
      <c r="G54" s="444">
        <v>40.287500000000001</v>
      </c>
      <c r="H54" s="444"/>
      <c r="I54" s="444">
        <v>142.94115999999997</v>
      </c>
      <c r="J54" s="444">
        <v>0</v>
      </c>
      <c r="K54" s="444">
        <v>0</v>
      </c>
      <c r="L54" s="444">
        <v>0</v>
      </c>
      <c r="M54" s="444">
        <v>0</v>
      </c>
      <c r="N54" s="444">
        <v>170.28</v>
      </c>
      <c r="O54" s="444">
        <v>40.76</v>
      </c>
      <c r="P54" s="444">
        <v>33.520499999999998</v>
      </c>
      <c r="Q54" s="444">
        <v>12.452</v>
      </c>
      <c r="R54" s="444">
        <f t="shared" si="4"/>
        <v>583.70269999999994</v>
      </c>
      <c r="S54" s="824"/>
      <c r="T54" s="824"/>
      <c r="U54" s="824"/>
      <c r="V54" s="824"/>
    </row>
    <row r="55" spans="1:22" ht="15" customHeight="1">
      <c r="A55" s="191">
        <f t="shared" si="3"/>
        <v>44811</v>
      </c>
      <c r="B55" s="444">
        <v>54.676729999999999</v>
      </c>
      <c r="C55" s="444">
        <v>0</v>
      </c>
      <c r="D55" s="444">
        <v>54.676729999999999</v>
      </c>
      <c r="E55" s="444">
        <v>32.742379999999997</v>
      </c>
      <c r="F55" s="444">
        <v>34.908989999999996</v>
      </c>
      <c r="G55" s="444">
        <v>35.698080000000004</v>
      </c>
      <c r="H55" s="444"/>
      <c r="I55" s="444">
        <v>127.93540999999998</v>
      </c>
      <c r="J55" s="444">
        <v>0</v>
      </c>
      <c r="K55" s="444">
        <v>0</v>
      </c>
      <c r="L55" s="444">
        <v>0</v>
      </c>
      <c r="M55" s="444">
        <v>0</v>
      </c>
      <c r="N55" s="444">
        <v>162.4</v>
      </c>
      <c r="O55" s="444">
        <v>54.24</v>
      </c>
      <c r="P55" s="444">
        <v>37.222499999999997</v>
      </c>
      <c r="Q55" s="444">
        <v>10.526999999999999</v>
      </c>
      <c r="R55" s="444">
        <f t="shared" si="4"/>
        <v>550.35109</v>
      </c>
      <c r="S55" s="824"/>
      <c r="T55" s="824"/>
      <c r="U55" s="824"/>
      <c r="V55" s="824"/>
    </row>
    <row r="56" spans="1:22" ht="15" customHeight="1">
      <c r="A56" s="191">
        <f t="shared" si="3"/>
        <v>44812</v>
      </c>
      <c r="B56" s="444">
        <v>45.288289999999996</v>
      </c>
      <c r="C56" s="444">
        <v>0</v>
      </c>
      <c r="D56" s="444">
        <v>45.288289999999996</v>
      </c>
      <c r="E56" s="444">
        <v>40.499169999999999</v>
      </c>
      <c r="F56" s="444">
        <v>21.678450000000002</v>
      </c>
      <c r="G56" s="444">
        <v>20.181570000000001</v>
      </c>
      <c r="H56" s="444"/>
      <c r="I56" s="444">
        <v>76.488769999999988</v>
      </c>
      <c r="J56" s="444">
        <v>0</v>
      </c>
      <c r="K56" s="444">
        <v>0</v>
      </c>
      <c r="L56" s="444">
        <v>0</v>
      </c>
      <c r="M56" s="444">
        <v>0</v>
      </c>
      <c r="N56" s="444">
        <v>149.08000000000001</v>
      </c>
      <c r="O56" s="444">
        <v>26.48</v>
      </c>
      <c r="P56" s="444">
        <v>16.565999999999999</v>
      </c>
      <c r="Q56" s="444">
        <v>11.066000000000001</v>
      </c>
      <c r="R56" s="444">
        <f t="shared" si="4"/>
        <v>407.32824999999997</v>
      </c>
      <c r="S56" s="824"/>
      <c r="T56" s="824"/>
      <c r="U56" s="824"/>
      <c r="V56" s="824"/>
    </row>
    <row r="57" spans="1:22" ht="15" customHeight="1">
      <c r="A57" s="191">
        <f t="shared" si="3"/>
        <v>44813</v>
      </c>
      <c r="B57" s="444">
        <v>48.204470000000001</v>
      </c>
      <c r="C57" s="444">
        <v>0</v>
      </c>
      <c r="D57" s="444">
        <v>48.204470000000001</v>
      </c>
      <c r="E57" s="444">
        <v>31.14696</v>
      </c>
      <c r="F57" s="444">
        <v>35.890250000000002</v>
      </c>
      <c r="G57" s="444">
        <v>23.391970000000001</v>
      </c>
      <c r="H57" s="444"/>
      <c r="I57" s="444">
        <v>100.74767999999999</v>
      </c>
      <c r="J57" s="444">
        <v>0</v>
      </c>
      <c r="K57" s="444">
        <v>0</v>
      </c>
      <c r="L57" s="444">
        <v>0</v>
      </c>
      <c r="M57" s="444">
        <v>0</v>
      </c>
      <c r="N57" s="444">
        <v>139.91999999999999</v>
      </c>
      <c r="O57" s="444">
        <v>22.6</v>
      </c>
      <c r="P57" s="444">
        <v>21.396000000000001</v>
      </c>
      <c r="Q57" s="444">
        <v>12.023</v>
      </c>
      <c r="R57" s="444">
        <f t="shared" si="4"/>
        <v>435.32033000000007</v>
      </c>
      <c r="S57" s="824"/>
      <c r="T57" s="824"/>
      <c r="U57" s="824"/>
      <c r="V57" s="824"/>
    </row>
    <row r="58" spans="1:22" ht="15" customHeight="1">
      <c r="A58" s="191">
        <f t="shared" si="3"/>
        <v>44814</v>
      </c>
      <c r="B58" s="444">
        <v>65.612440000000007</v>
      </c>
      <c r="C58" s="444">
        <v>0</v>
      </c>
      <c r="D58" s="444">
        <v>65.612440000000007</v>
      </c>
      <c r="E58" s="444">
        <v>37.114330000000002</v>
      </c>
      <c r="F58" s="444">
        <v>42.907940000000004</v>
      </c>
      <c r="G58" s="444">
        <v>41.184650000000005</v>
      </c>
      <c r="H58" s="444"/>
      <c r="I58" s="444">
        <v>136.24828000000002</v>
      </c>
      <c r="J58" s="444">
        <v>0</v>
      </c>
      <c r="K58" s="444">
        <v>0</v>
      </c>
      <c r="L58" s="444">
        <v>0</v>
      </c>
      <c r="M58" s="444">
        <v>0</v>
      </c>
      <c r="N58" s="444">
        <v>178.72</v>
      </c>
      <c r="O58" s="444">
        <v>40.64</v>
      </c>
      <c r="P58" s="444">
        <v>36.082500000000003</v>
      </c>
      <c r="Q58" s="444">
        <v>14.728999999999999</v>
      </c>
      <c r="R58" s="444">
        <f t="shared" si="4"/>
        <v>593.23914000000002</v>
      </c>
      <c r="S58" s="824"/>
      <c r="T58" s="824"/>
      <c r="U58" s="824"/>
      <c r="V58" s="824"/>
    </row>
    <row r="59" spans="1:22" ht="15" customHeight="1">
      <c r="A59" s="191">
        <f t="shared" si="3"/>
        <v>44815</v>
      </c>
      <c r="B59" s="444">
        <v>51.224789999999999</v>
      </c>
      <c r="C59" s="444">
        <v>0</v>
      </c>
      <c r="D59" s="444">
        <v>51.224789999999999</v>
      </c>
      <c r="E59" s="444">
        <v>23.522629999999999</v>
      </c>
      <c r="F59" s="444">
        <v>47.155040000000007</v>
      </c>
      <c r="G59" s="444">
        <v>38.395840000000007</v>
      </c>
      <c r="H59" s="444"/>
      <c r="I59" s="444">
        <v>110.18961000000002</v>
      </c>
      <c r="J59" s="444">
        <v>0</v>
      </c>
      <c r="K59" s="444">
        <v>0</v>
      </c>
      <c r="L59" s="444">
        <v>0</v>
      </c>
      <c r="M59" s="444">
        <v>0</v>
      </c>
      <c r="N59" s="444">
        <v>175.4</v>
      </c>
      <c r="O59" s="444">
        <v>42.2</v>
      </c>
      <c r="P59" s="444">
        <v>32.641500000000001</v>
      </c>
      <c r="Q59" s="444">
        <v>9.8010000000000002</v>
      </c>
      <c r="R59" s="444">
        <f t="shared" si="4"/>
        <v>530.53041000000007</v>
      </c>
      <c r="S59" s="824"/>
      <c r="T59" s="824"/>
      <c r="U59" s="824"/>
      <c r="V59" s="824"/>
    </row>
    <row r="60" spans="1:22" ht="15" customHeight="1">
      <c r="A60" s="191">
        <f t="shared" si="3"/>
        <v>44816</v>
      </c>
      <c r="B60" s="448">
        <v>68.394879999999986</v>
      </c>
      <c r="C60" s="448">
        <v>0</v>
      </c>
      <c r="D60" s="448">
        <v>68.394879999999986</v>
      </c>
      <c r="E60" s="448">
        <v>35.493989999999997</v>
      </c>
      <c r="F60" s="448">
        <v>47.749409999999997</v>
      </c>
      <c r="G60" s="448">
        <v>50.142669999999995</v>
      </c>
      <c r="H60" s="448"/>
      <c r="I60" s="448">
        <v>113.98656999999997</v>
      </c>
      <c r="J60" s="448">
        <v>0</v>
      </c>
      <c r="K60" s="448">
        <v>2.02</v>
      </c>
      <c r="L60" s="448">
        <v>0</v>
      </c>
      <c r="M60" s="448">
        <v>0</v>
      </c>
      <c r="N60" s="448">
        <v>186.52</v>
      </c>
      <c r="O60" s="448">
        <v>49.28</v>
      </c>
      <c r="P60" s="448">
        <v>34.137</v>
      </c>
      <c r="Q60" s="448">
        <v>9.35</v>
      </c>
      <c r="R60" s="444">
        <f t="shared" si="4"/>
        <v>597.07452000000001</v>
      </c>
      <c r="S60" s="824"/>
      <c r="T60" s="824"/>
      <c r="U60" s="824"/>
      <c r="V60" s="824"/>
    </row>
    <row r="61" spans="1:22" ht="15" customHeight="1">
      <c r="A61" s="191">
        <f t="shared" si="3"/>
        <v>44817</v>
      </c>
      <c r="B61" s="448">
        <v>36.395159999999997</v>
      </c>
      <c r="C61" s="448">
        <v>0</v>
      </c>
      <c r="D61" s="448">
        <v>36.395159999999997</v>
      </c>
      <c r="E61" s="448">
        <v>34.339669999999998</v>
      </c>
      <c r="F61" s="448">
        <v>20.698080000000001</v>
      </c>
      <c r="G61" s="448">
        <v>17.015840000000001</v>
      </c>
      <c r="H61" s="448"/>
      <c r="I61" s="448">
        <v>27.678270000000001</v>
      </c>
      <c r="J61" s="448">
        <v>0</v>
      </c>
      <c r="K61" s="448">
        <v>0.33</v>
      </c>
      <c r="L61" s="448">
        <v>0</v>
      </c>
      <c r="M61" s="448">
        <v>0</v>
      </c>
      <c r="N61" s="448">
        <v>103.2</v>
      </c>
      <c r="O61" s="448">
        <v>10.199999999999999</v>
      </c>
      <c r="P61" s="448">
        <v>30.4575</v>
      </c>
      <c r="Q61" s="448">
        <v>6.7210000000000001</v>
      </c>
      <c r="R61" s="444">
        <f t="shared" si="4"/>
        <v>287.03551999999996</v>
      </c>
      <c r="S61" s="824"/>
      <c r="T61" s="824"/>
      <c r="U61" s="824"/>
      <c r="V61" s="824"/>
    </row>
    <row r="62" spans="1:22" ht="15" customHeight="1">
      <c r="A62" s="191">
        <f t="shared" si="3"/>
        <v>44818</v>
      </c>
      <c r="B62" s="448">
        <v>48.699300000000001</v>
      </c>
      <c r="C62" s="448">
        <v>0</v>
      </c>
      <c r="D62" s="448">
        <v>48.699300000000001</v>
      </c>
      <c r="E62" s="448">
        <v>28.932369999999999</v>
      </c>
      <c r="F62" s="448">
        <v>19.648580000000003</v>
      </c>
      <c r="G62" s="448">
        <v>20.799370000000003</v>
      </c>
      <c r="H62" s="448"/>
      <c r="I62" s="448">
        <v>39.796079999999996</v>
      </c>
      <c r="J62" s="448">
        <v>0</v>
      </c>
      <c r="K62" s="448">
        <v>0.33</v>
      </c>
      <c r="L62" s="448">
        <v>0</v>
      </c>
      <c r="M62" s="448">
        <v>0</v>
      </c>
      <c r="N62" s="448">
        <v>114.12</v>
      </c>
      <c r="O62" s="448">
        <v>14.88</v>
      </c>
      <c r="P62" s="448">
        <v>33.355499999999999</v>
      </c>
      <c r="Q62" s="448">
        <v>8.5250000000000004</v>
      </c>
      <c r="R62" s="444">
        <f t="shared" si="4"/>
        <v>329.08619999999996</v>
      </c>
      <c r="S62" s="824"/>
      <c r="T62" s="824"/>
      <c r="U62" s="824"/>
      <c r="V62" s="824"/>
    </row>
    <row r="63" spans="1:22" ht="15" customHeight="1">
      <c r="A63" s="191">
        <f t="shared" si="3"/>
        <v>44819</v>
      </c>
      <c r="B63" s="448">
        <v>59.385969999999993</v>
      </c>
      <c r="C63" s="448">
        <v>0</v>
      </c>
      <c r="D63" s="448">
        <v>59.385969999999993</v>
      </c>
      <c r="E63" s="448">
        <v>32.831869999999995</v>
      </c>
      <c r="F63" s="448">
        <v>43.118759999999995</v>
      </c>
      <c r="G63" s="448">
        <v>35.949670000000005</v>
      </c>
      <c r="H63" s="448"/>
      <c r="I63" s="448">
        <v>107.15601999999998</v>
      </c>
      <c r="J63" s="448">
        <v>0</v>
      </c>
      <c r="K63" s="448">
        <v>1.85</v>
      </c>
      <c r="L63" s="448">
        <v>0</v>
      </c>
      <c r="M63" s="448">
        <v>0</v>
      </c>
      <c r="N63" s="448">
        <v>176.92</v>
      </c>
      <c r="O63" s="448">
        <v>46.48</v>
      </c>
      <c r="P63" s="448">
        <v>33.874499999999998</v>
      </c>
      <c r="Q63" s="448">
        <v>10.702999999999999</v>
      </c>
      <c r="R63" s="444">
        <f t="shared" si="4"/>
        <v>548.26978999999994</v>
      </c>
      <c r="S63" s="824"/>
      <c r="T63" s="824"/>
      <c r="U63" s="824"/>
      <c r="V63" s="824"/>
    </row>
    <row r="64" spans="1:22" ht="15" customHeight="1">
      <c r="A64" s="191">
        <f t="shared" si="3"/>
        <v>44820</v>
      </c>
      <c r="B64" s="448">
        <v>52.701080000000005</v>
      </c>
      <c r="C64" s="448">
        <v>0</v>
      </c>
      <c r="D64" s="448">
        <v>52.701080000000005</v>
      </c>
      <c r="E64" s="448">
        <v>23.980319999999999</v>
      </c>
      <c r="F64" s="448">
        <v>42.653080000000003</v>
      </c>
      <c r="G64" s="448">
        <v>28.651580000000003</v>
      </c>
      <c r="H64" s="448"/>
      <c r="I64" s="448">
        <v>71.953500000000005</v>
      </c>
      <c r="J64" s="448">
        <v>0</v>
      </c>
      <c r="K64" s="448">
        <v>1.36</v>
      </c>
      <c r="L64" s="448">
        <v>0</v>
      </c>
      <c r="M64" s="448">
        <v>0</v>
      </c>
      <c r="N64" s="448">
        <v>136.88</v>
      </c>
      <c r="O64" s="448">
        <v>24.52</v>
      </c>
      <c r="P64" s="448">
        <v>22.794</v>
      </c>
      <c r="Q64" s="448">
        <v>9.9879999999999995</v>
      </c>
      <c r="R64" s="444">
        <f t="shared" si="4"/>
        <v>415.48156</v>
      </c>
      <c r="S64" s="824"/>
      <c r="T64" s="824"/>
      <c r="U64" s="824"/>
      <c r="V64" s="824"/>
    </row>
    <row r="65" spans="1:22" ht="15" customHeight="1">
      <c r="A65" s="191">
        <f t="shared" si="3"/>
        <v>44821</v>
      </c>
      <c r="B65" s="448">
        <v>67.838220000000007</v>
      </c>
      <c r="C65" s="448">
        <v>0</v>
      </c>
      <c r="D65" s="448">
        <v>67.838220000000007</v>
      </c>
      <c r="E65" s="448">
        <v>28.182749999999999</v>
      </c>
      <c r="F65" s="448">
        <v>51.905259999999991</v>
      </c>
      <c r="G65" s="448">
        <v>33.609670000000001</v>
      </c>
      <c r="H65" s="448"/>
      <c r="I65" s="448">
        <v>95.058329999999998</v>
      </c>
      <c r="J65" s="448">
        <v>0</v>
      </c>
      <c r="K65" s="448">
        <v>1.22</v>
      </c>
      <c r="L65" s="448">
        <v>0</v>
      </c>
      <c r="M65" s="448">
        <v>0</v>
      </c>
      <c r="N65" s="448">
        <v>177.12</v>
      </c>
      <c r="O65" s="448">
        <v>49.48</v>
      </c>
      <c r="P65" s="448">
        <v>33.866999999999997</v>
      </c>
      <c r="Q65" s="448">
        <v>11.429</v>
      </c>
      <c r="R65" s="444">
        <f t="shared" si="4"/>
        <v>549.71023000000002</v>
      </c>
      <c r="S65" s="824"/>
      <c r="T65" s="824"/>
      <c r="U65" s="824"/>
      <c r="V65" s="824"/>
    </row>
    <row r="66" spans="1:22" ht="15" customHeight="1">
      <c r="A66" s="191">
        <f t="shared" si="3"/>
        <v>44822</v>
      </c>
      <c r="B66" s="448">
        <v>60.129490000000004</v>
      </c>
      <c r="C66" s="448">
        <v>0</v>
      </c>
      <c r="D66" s="448">
        <v>60.129490000000004</v>
      </c>
      <c r="E66" s="448">
        <v>41.694089999999996</v>
      </c>
      <c r="F66" s="448">
        <v>45.151609999999998</v>
      </c>
      <c r="G66" s="448">
        <v>30.222480000000001</v>
      </c>
      <c r="H66" s="448"/>
      <c r="I66" s="448">
        <v>108.56193000000002</v>
      </c>
      <c r="J66" s="448">
        <v>0</v>
      </c>
      <c r="K66" s="448">
        <v>1.86</v>
      </c>
      <c r="L66" s="448">
        <v>0</v>
      </c>
      <c r="M66" s="448">
        <v>0</v>
      </c>
      <c r="N66" s="448">
        <v>183.64</v>
      </c>
      <c r="O66" s="448">
        <v>47.72</v>
      </c>
      <c r="P66" s="448">
        <v>36.490499999999997</v>
      </c>
      <c r="Q66" s="448">
        <v>12.177</v>
      </c>
      <c r="R66" s="444">
        <f t="shared" si="4"/>
        <v>567.64710000000002</v>
      </c>
      <c r="S66" s="824"/>
      <c r="T66" s="824"/>
      <c r="U66" s="824"/>
      <c r="V66" s="824"/>
    </row>
    <row r="67" spans="1:22" ht="15" customHeight="1">
      <c r="A67" s="191">
        <f t="shared" si="3"/>
        <v>44823</v>
      </c>
      <c r="B67" s="449">
        <v>36.116680000000002</v>
      </c>
      <c r="C67" s="449">
        <v>0</v>
      </c>
      <c r="D67" s="449">
        <v>36.116680000000002</v>
      </c>
      <c r="E67" s="449">
        <v>29.011839999999996</v>
      </c>
      <c r="F67" s="449">
        <v>41.684599999999996</v>
      </c>
      <c r="G67" s="449">
        <v>31.117599999999999</v>
      </c>
      <c r="H67" s="449"/>
      <c r="I67" s="449">
        <v>96.592720000000014</v>
      </c>
      <c r="J67" s="449">
        <v>0</v>
      </c>
      <c r="K67" s="449">
        <v>2.5</v>
      </c>
      <c r="L67" s="449">
        <v>0</v>
      </c>
      <c r="M67" s="449">
        <v>0</v>
      </c>
      <c r="N67" s="449">
        <v>134.72</v>
      </c>
      <c r="O67" s="449">
        <v>31.96</v>
      </c>
      <c r="P67" s="449">
        <v>28.939499999999999</v>
      </c>
      <c r="Q67" s="449">
        <v>8.0519999999999996</v>
      </c>
      <c r="R67" s="444">
        <f t="shared" si="4"/>
        <v>440.69494000000003</v>
      </c>
      <c r="S67" s="824"/>
      <c r="T67" s="824"/>
      <c r="U67" s="824"/>
      <c r="V67" s="824"/>
    </row>
    <row r="68" spans="1:22" ht="15" customHeight="1">
      <c r="A68" s="191">
        <f t="shared" si="3"/>
        <v>44824</v>
      </c>
      <c r="B68" s="449">
        <v>58.480440000000009</v>
      </c>
      <c r="C68" s="449">
        <v>0</v>
      </c>
      <c r="D68" s="449">
        <v>58.480440000000009</v>
      </c>
      <c r="E68" s="449">
        <v>43.829529999999998</v>
      </c>
      <c r="F68" s="449">
        <v>39.784519999999993</v>
      </c>
      <c r="G68" s="449">
        <v>19.836539999999996</v>
      </c>
      <c r="H68" s="449"/>
      <c r="I68" s="449">
        <v>94.75873</v>
      </c>
      <c r="J68" s="449">
        <v>0</v>
      </c>
      <c r="K68" s="449">
        <v>2.4500000000000002</v>
      </c>
      <c r="L68" s="449">
        <v>0</v>
      </c>
      <c r="M68" s="449">
        <v>0</v>
      </c>
      <c r="N68" s="449">
        <v>177</v>
      </c>
      <c r="O68" s="449">
        <v>30.88</v>
      </c>
      <c r="P68" s="449">
        <v>37.362000000000002</v>
      </c>
      <c r="Q68" s="449">
        <v>11.077</v>
      </c>
      <c r="R68" s="444">
        <f t="shared" si="4"/>
        <v>515.45875999999998</v>
      </c>
      <c r="S68" s="824"/>
      <c r="T68" s="824"/>
      <c r="U68" s="824"/>
      <c r="V68" s="824"/>
    </row>
    <row r="69" spans="1:22" ht="15" customHeight="1">
      <c r="A69" s="191">
        <f t="shared" si="3"/>
        <v>44825</v>
      </c>
      <c r="B69" s="449">
        <v>67.78761999999999</v>
      </c>
      <c r="C69" s="449">
        <v>0</v>
      </c>
      <c r="D69" s="449">
        <v>67.78761999999999</v>
      </c>
      <c r="E69" s="449">
        <v>34.858550000000001</v>
      </c>
      <c r="F69" s="449">
        <v>51.975370000000005</v>
      </c>
      <c r="G69" s="449">
        <v>29.830760000000001</v>
      </c>
      <c r="H69" s="449"/>
      <c r="I69" s="449">
        <v>123.67459000000001</v>
      </c>
      <c r="J69" s="449">
        <v>0</v>
      </c>
      <c r="K69" s="449">
        <v>2.92</v>
      </c>
      <c r="L69" s="449">
        <v>0</v>
      </c>
      <c r="M69" s="449">
        <v>0</v>
      </c>
      <c r="N69" s="449">
        <v>191.36</v>
      </c>
      <c r="O69" s="449">
        <v>44.28</v>
      </c>
      <c r="P69" s="449">
        <v>36.645000000000003</v>
      </c>
      <c r="Q69" s="449">
        <v>11.374000000000001</v>
      </c>
      <c r="R69" s="444">
        <f t="shared" si="4"/>
        <v>594.70589000000007</v>
      </c>
      <c r="S69" s="824"/>
      <c r="T69" s="824"/>
      <c r="U69" s="824"/>
      <c r="V69" s="824"/>
    </row>
    <row r="70" spans="1:22" ht="15" customHeight="1">
      <c r="A70" s="191">
        <f t="shared" si="3"/>
        <v>44826</v>
      </c>
      <c r="B70" s="449">
        <v>51.809119999999993</v>
      </c>
      <c r="C70" s="449">
        <v>18.765750000000001</v>
      </c>
      <c r="D70" s="449">
        <v>70.57486999999999</v>
      </c>
      <c r="E70" s="449">
        <v>41.823999999999998</v>
      </c>
      <c r="F70" s="449">
        <v>46.30583</v>
      </c>
      <c r="G70" s="449">
        <v>37.342750000000002</v>
      </c>
      <c r="H70" s="449"/>
      <c r="I70" s="449">
        <v>113.16865</v>
      </c>
      <c r="J70" s="449">
        <v>0</v>
      </c>
      <c r="K70" s="449">
        <v>3.38</v>
      </c>
      <c r="L70" s="449">
        <v>0</v>
      </c>
      <c r="M70" s="449">
        <v>0</v>
      </c>
      <c r="N70" s="449">
        <v>176.04</v>
      </c>
      <c r="O70" s="449">
        <v>42.72</v>
      </c>
      <c r="P70" s="449">
        <v>26.383500000000002</v>
      </c>
      <c r="Q70" s="449">
        <v>12.331</v>
      </c>
      <c r="R70" s="444">
        <f t="shared" si="4"/>
        <v>570.07060000000001</v>
      </c>
      <c r="S70" s="824"/>
      <c r="T70" s="824"/>
      <c r="U70" s="824"/>
      <c r="V70" s="824"/>
    </row>
    <row r="71" spans="1:22" ht="15" customHeight="1">
      <c r="A71" s="191">
        <f t="shared" si="3"/>
        <v>44827</v>
      </c>
      <c r="B71" s="449">
        <v>53.713819999999998</v>
      </c>
      <c r="C71" s="449">
        <v>25.190799999999999</v>
      </c>
      <c r="D71" s="449">
        <v>78.904619999999994</v>
      </c>
      <c r="E71" s="449">
        <v>47.14358</v>
      </c>
      <c r="F71" s="449">
        <v>34.904760000000003</v>
      </c>
      <c r="G71" s="449">
        <v>29.491209999999999</v>
      </c>
      <c r="H71" s="449"/>
      <c r="I71" s="449">
        <v>112.88042</v>
      </c>
      <c r="J71" s="449">
        <v>0</v>
      </c>
      <c r="K71" s="449">
        <v>2.0099999999999998</v>
      </c>
      <c r="L71" s="449">
        <v>0</v>
      </c>
      <c r="M71" s="449">
        <v>0</v>
      </c>
      <c r="N71" s="449">
        <v>194.92</v>
      </c>
      <c r="O71" s="449">
        <v>43.12</v>
      </c>
      <c r="P71" s="449">
        <v>20.263500000000001</v>
      </c>
      <c r="Q71" s="449">
        <v>13.244</v>
      </c>
      <c r="R71" s="444">
        <f t="shared" si="4"/>
        <v>576.88209000000006</v>
      </c>
      <c r="S71" s="824"/>
      <c r="T71" s="824"/>
      <c r="U71" s="824"/>
      <c r="V71" s="824"/>
    </row>
    <row r="72" spans="1:22" ht="15" customHeight="1">
      <c r="A72" s="191">
        <f t="shared" si="3"/>
        <v>44828</v>
      </c>
      <c r="B72" s="449">
        <v>35.323579999999993</v>
      </c>
      <c r="C72" s="449">
        <v>20.58671</v>
      </c>
      <c r="D72" s="449">
        <v>55.910289999999996</v>
      </c>
      <c r="E72" s="449">
        <v>29.017589999999998</v>
      </c>
      <c r="F72" s="449">
        <v>41.812940000000005</v>
      </c>
      <c r="G72" s="449">
        <v>21.132840000000002</v>
      </c>
      <c r="H72" s="449"/>
      <c r="I72" s="449">
        <v>91.172210000000021</v>
      </c>
      <c r="J72" s="449">
        <v>0</v>
      </c>
      <c r="K72" s="449">
        <v>2.27</v>
      </c>
      <c r="L72" s="449">
        <v>0</v>
      </c>
      <c r="M72" s="449">
        <v>0</v>
      </c>
      <c r="N72" s="449">
        <v>146.52000000000001</v>
      </c>
      <c r="O72" s="449">
        <v>16.84</v>
      </c>
      <c r="P72" s="449">
        <v>34.210500000000003</v>
      </c>
      <c r="Q72" s="449">
        <v>7.3259999999999996</v>
      </c>
      <c r="R72" s="444">
        <f t="shared" si="4"/>
        <v>446.21237000000002</v>
      </c>
      <c r="S72" s="824"/>
      <c r="T72" s="824"/>
      <c r="U72" s="824"/>
      <c r="V72" s="824"/>
    </row>
    <row r="73" spans="1:22" ht="15" customHeight="1">
      <c r="A73" s="191">
        <f t="shared" si="3"/>
        <v>44829</v>
      </c>
      <c r="B73" s="449">
        <v>72.337969999999999</v>
      </c>
      <c r="C73" s="449">
        <v>29.365549999999995</v>
      </c>
      <c r="D73" s="449">
        <v>101.70351999999998</v>
      </c>
      <c r="E73" s="449">
        <v>50.592829999999999</v>
      </c>
      <c r="F73" s="449">
        <v>38.832239999999999</v>
      </c>
      <c r="G73" s="449">
        <v>31.374509999999997</v>
      </c>
      <c r="H73" s="449"/>
      <c r="I73" s="449">
        <v>129.67452</v>
      </c>
      <c r="J73" s="449">
        <v>0</v>
      </c>
      <c r="K73" s="449">
        <v>1.84</v>
      </c>
      <c r="L73" s="449">
        <v>0</v>
      </c>
      <c r="M73" s="449">
        <v>0</v>
      </c>
      <c r="N73" s="449">
        <v>182.92</v>
      </c>
      <c r="O73" s="449">
        <v>31.48</v>
      </c>
      <c r="P73" s="449">
        <v>35.671500000000002</v>
      </c>
      <c r="Q73" s="449">
        <v>12.661</v>
      </c>
      <c r="R73" s="444">
        <f t="shared" si="4"/>
        <v>616.75011999999992</v>
      </c>
      <c r="S73" s="824"/>
      <c r="T73" s="824"/>
      <c r="U73" s="824"/>
      <c r="V73" s="824"/>
    </row>
    <row r="74" spans="1:22" ht="15" customHeight="1">
      <c r="A74" s="191">
        <f t="shared" si="3"/>
        <v>44830</v>
      </c>
      <c r="B74" s="450">
        <v>59.471679999999999</v>
      </c>
      <c r="C74" s="450">
        <v>26.389290000000003</v>
      </c>
      <c r="D74" s="450">
        <v>85.860969999999995</v>
      </c>
      <c r="E74" s="450">
        <v>48.053040000000003</v>
      </c>
      <c r="F74" s="450">
        <v>30.641490000000001</v>
      </c>
      <c r="G74" s="450">
        <v>28.62818</v>
      </c>
      <c r="H74" s="450"/>
      <c r="I74" s="450">
        <v>135.75797999999998</v>
      </c>
      <c r="J74" s="450">
        <v>0</v>
      </c>
      <c r="K74" s="450">
        <v>1.69</v>
      </c>
      <c r="L74" s="450">
        <v>0</v>
      </c>
      <c r="M74" s="450">
        <v>0</v>
      </c>
      <c r="N74" s="450">
        <v>181.32</v>
      </c>
      <c r="O74" s="450">
        <v>44.96</v>
      </c>
      <c r="P74" s="450">
        <v>34.533000000000001</v>
      </c>
      <c r="Q74" s="450">
        <v>12.462999999999999</v>
      </c>
      <c r="R74" s="444">
        <f t="shared" si="4"/>
        <v>603.90765999999996</v>
      </c>
      <c r="S74" s="824"/>
      <c r="T74" s="824"/>
      <c r="U74" s="824"/>
      <c r="V74" s="824"/>
    </row>
    <row r="75" spans="1:22" ht="15" customHeight="1">
      <c r="A75" s="191">
        <f t="shared" si="3"/>
        <v>44831</v>
      </c>
      <c r="B75" s="450">
        <v>62.421150000000011</v>
      </c>
      <c r="C75" s="450">
        <v>32.595870000000005</v>
      </c>
      <c r="D75" s="450">
        <v>95.017020000000016</v>
      </c>
      <c r="E75" s="450">
        <v>40.990389999999998</v>
      </c>
      <c r="F75" s="450">
        <v>43.527459999999998</v>
      </c>
      <c r="G75" s="450">
        <v>43.008040000000001</v>
      </c>
      <c r="H75" s="450"/>
      <c r="I75" s="450">
        <v>129.79807</v>
      </c>
      <c r="J75" s="450">
        <v>0</v>
      </c>
      <c r="K75" s="450">
        <v>1.87</v>
      </c>
      <c r="L75" s="450">
        <v>0</v>
      </c>
      <c r="M75" s="450">
        <v>0</v>
      </c>
      <c r="N75" s="450">
        <v>145.28</v>
      </c>
      <c r="O75" s="450">
        <v>41.32</v>
      </c>
      <c r="P75" s="450">
        <v>34.8765</v>
      </c>
      <c r="Q75" s="450">
        <v>13.321</v>
      </c>
      <c r="R75" s="444">
        <f t="shared" si="4"/>
        <v>589.00848000000008</v>
      </c>
      <c r="S75" s="824"/>
      <c r="T75" s="824"/>
      <c r="U75" s="824"/>
      <c r="V75" s="824"/>
    </row>
    <row r="76" spans="1:22" ht="15" customHeight="1">
      <c r="A76" s="191">
        <f t="shared" si="3"/>
        <v>44832</v>
      </c>
      <c r="B76" s="450">
        <v>48.285589999999999</v>
      </c>
      <c r="C76" s="450">
        <v>28.305209999999999</v>
      </c>
      <c r="D76" s="450">
        <v>76.590799999999987</v>
      </c>
      <c r="E76" s="450">
        <v>43.635510000000004</v>
      </c>
      <c r="F76" s="450">
        <v>36.771029999999996</v>
      </c>
      <c r="G76" s="450">
        <v>35.084470000000003</v>
      </c>
      <c r="H76" s="450"/>
      <c r="I76" s="450">
        <v>95.187159999999992</v>
      </c>
      <c r="J76" s="450">
        <v>0</v>
      </c>
      <c r="K76" s="450">
        <v>0.71</v>
      </c>
      <c r="L76" s="450">
        <v>0</v>
      </c>
      <c r="M76" s="450">
        <v>0</v>
      </c>
      <c r="N76" s="450">
        <v>163.68</v>
      </c>
      <c r="O76" s="450">
        <v>35.119999999999997</v>
      </c>
      <c r="P76" s="450">
        <v>33.232500000000002</v>
      </c>
      <c r="Q76" s="450">
        <v>10.702999999999999</v>
      </c>
      <c r="R76" s="444">
        <f t="shared" si="4"/>
        <v>530.71446999999989</v>
      </c>
      <c r="S76" s="824"/>
      <c r="T76" s="824"/>
      <c r="U76" s="824"/>
      <c r="V76" s="824"/>
    </row>
    <row r="77" spans="1:22" ht="15" customHeight="1">
      <c r="A77" s="191">
        <f t="shared" si="3"/>
        <v>44833</v>
      </c>
      <c r="B77" s="450">
        <v>23.64433</v>
      </c>
      <c r="C77" s="450">
        <v>15.93816</v>
      </c>
      <c r="D77" s="450">
        <v>39.582490000000007</v>
      </c>
      <c r="E77" s="450">
        <v>24.748999999999999</v>
      </c>
      <c r="F77" s="450">
        <v>22.47813</v>
      </c>
      <c r="G77" s="450">
        <v>19.62482</v>
      </c>
      <c r="H77" s="450"/>
      <c r="I77" s="450">
        <v>61.71631</v>
      </c>
      <c r="J77" s="450">
        <v>0</v>
      </c>
      <c r="K77" s="450">
        <v>0</v>
      </c>
      <c r="L77" s="450">
        <v>0</v>
      </c>
      <c r="M77" s="450">
        <v>0</v>
      </c>
      <c r="N77" s="450">
        <v>110.84</v>
      </c>
      <c r="O77" s="450">
        <v>18.96</v>
      </c>
      <c r="P77" s="450">
        <v>20.113499999999998</v>
      </c>
      <c r="Q77" s="450">
        <v>5.0709999999999997</v>
      </c>
      <c r="R77" s="444">
        <f t="shared" si="4"/>
        <v>323.13524999999998</v>
      </c>
      <c r="S77" s="824"/>
      <c r="T77" s="824"/>
      <c r="U77" s="824"/>
      <c r="V77" s="824"/>
    </row>
    <row r="78" spans="1:22" ht="15" customHeight="1">
      <c r="A78" s="191">
        <f t="shared" si="3"/>
        <v>44834</v>
      </c>
      <c r="B78" s="450">
        <v>63.96416</v>
      </c>
      <c r="C78" s="450">
        <v>26.693909999999999</v>
      </c>
      <c r="D78" s="450">
        <v>90.658069999999995</v>
      </c>
      <c r="E78" s="450">
        <v>30.385870000000004</v>
      </c>
      <c r="F78" s="450">
        <v>40.82929</v>
      </c>
      <c r="G78" s="450">
        <v>39.031580000000005</v>
      </c>
      <c r="H78" s="450"/>
      <c r="I78" s="450">
        <v>122.84690000000001</v>
      </c>
      <c r="J78" s="450">
        <v>0</v>
      </c>
      <c r="K78" s="450">
        <v>0</v>
      </c>
      <c r="L78" s="450">
        <v>0</v>
      </c>
      <c r="M78" s="450">
        <v>0</v>
      </c>
      <c r="N78" s="450">
        <v>179.44</v>
      </c>
      <c r="O78" s="450">
        <v>48.16</v>
      </c>
      <c r="P78" s="450">
        <v>37.070999999999998</v>
      </c>
      <c r="Q78" s="450">
        <v>10.34</v>
      </c>
      <c r="R78" s="444">
        <f t="shared" si="4"/>
        <v>598.76271000000008</v>
      </c>
      <c r="S78" s="824"/>
      <c r="T78" s="824"/>
      <c r="U78" s="824"/>
      <c r="V78" s="824"/>
    </row>
    <row r="79" spans="1:22" ht="15" hidden="1" customHeight="1">
      <c r="A79" s="191">
        <v>31</v>
      </c>
      <c r="B79" s="444"/>
      <c r="C79" s="444"/>
      <c r="D79" s="444"/>
      <c r="E79" s="444"/>
      <c r="F79" s="444"/>
      <c r="G79" s="444"/>
      <c r="H79" s="444"/>
      <c r="I79" s="444"/>
      <c r="J79" s="444"/>
      <c r="K79" s="444"/>
      <c r="L79" s="444"/>
      <c r="M79" s="444"/>
      <c r="N79" s="444"/>
      <c r="O79" s="444"/>
      <c r="P79" s="444"/>
      <c r="Q79" s="444"/>
      <c r="R79" s="444">
        <f t="shared" si="4"/>
        <v>0</v>
      </c>
      <c r="S79" s="824"/>
      <c r="T79" s="824"/>
      <c r="U79" s="824"/>
      <c r="V79" s="824"/>
    </row>
    <row r="80" spans="1:22" ht="15" customHeight="1">
      <c r="A80" s="181" t="s">
        <v>69</v>
      </c>
      <c r="B80" s="445">
        <f t="shared" ref="B80:Q80" si="5">SUM(B49:B79)</f>
        <v>1559.3590300000001</v>
      </c>
      <c r="C80" s="445">
        <f>SUM(C49:C79)</f>
        <v>223.83125000000001</v>
      </c>
      <c r="D80" s="445">
        <f>SUM(D49:D79)</f>
        <v>1783.19028</v>
      </c>
      <c r="E80" s="445">
        <f t="shared" si="5"/>
        <v>1033.2174600000001</v>
      </c>
      <c r="F80" s="445">
        <f t="shared" si="5"/>
        <v>1131.5785399999997</v>
      </c>
      <c r="G80" s="445">
        <f t="shared" si="5"/>
        <v>909.48564000000033</v>
      </c>
      <c r="H80" s="445"/>
      <c r="I80" s="445">
        <f t="shared" si="5"/>
        <v>3026.6624699999998</v>
      </c>
      <c r="J80" s="445">
        <f t="shared" si="5"/>
        <v>0</v>
      </c>
      <c r="K80" s="445">
        <f t="shared" si="5"/>
        <v>37.919999999999995</v>
      </c>
      <c r="L80" s="445">
        <f t="shared" si="5"/>
        <v>0</v>
      </c>
      <c r="M80" s="445">
        <f t="shared" si="5"/>
        <v>0</v>
      </c>
      <c r="N80" s="445">
        <f t="shared" si="5"/>
        <v>4748.24</v>
      </c>
      <c r="O80" s="445">
        <f t="shared" si="5"/>
        <v>1072.2000000000003</v>
      </c>
      <c r="P80" s="445">
        <f t="shared" si="5"/>
        <v>890.78700000000003</v>
      </c>
      <c r="Q80" s="445">
        <f t="shared" si="5"/>
        <v>312.74099999999999</v>
      </c>
      <c r="R80" s="445">
        <f>SUM(R49:R79)</f>
        <v>14946.02239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-716.80971999999997</v>
      </c>
      <c r="C81" s="827"/>
      <c r="D81" s="446">
        <f>+D80-D48</f>
        <v>-716.80971999999997</v>
      </c>
      <c r="E81" s="446">
        <f t="shared" ref="E81:Q81" si="6">+E80-E48</f>
        <v>23.217460000000074</v>
      </c>
      <c r="F81" s="446">
        <f t="shared" si="6"/>
        <v>319.57853999999975</v>
      </c>
      <c r="G81" s="446">
        <f t="shared" si="6"/>
        <v>-310.51435999999967</v>
      </c>
      <c r="H81" s="446"/>
      <c r="I81" s="446">
        <f t="shared" si="6"/>
        <v>277.66246999999976</v>
      </c>
      <c r="J81" s="446">
        <f t="shared" si="6"/>
        <v>0</v>
      </c>
      <c r="K81" s="446">
        <f t="shared" si="6"/>
        <v>2.9199999999999946</v>
      </c>
      <c r="L81" s="446">
        <f t="shared" si="6"/>
        <v>0</v>
      </c>
      <c r="M81" s="446">
        <f t="shared" si="6"/>
        <v>0</v>
      </c>
      <c r="N81" s="446">
        <f t="shared" si="6"/>
        <v>-454.76000000000022</v>
      </c>
      <c r="O81" s="446">
        <f t="shared" si="6"/>
        <v>83.200000000000273</v>
      </c>
      <c r="P81" s="446">
        <f t="shared" si="6"/>
        <v>43.787000000000035</v>
      </c>
      <c r="Q81" s="446">
        <f t="shared" si="6"/>
        <v>84.740999999999985</v>
      </c>
      <c r="R81" s="446">
        <f>+R80-R48</f>
        <v>-646.97760999999991</v>
      </c>
      <c r="S81" s="828"/>
      <c r="T81" s="828"/>
      <c r="U81" s="828"/>
      <c r="V81" s="828"/>
    </row>
    <row r="82" spans="1:22" ht="15" customHeight="1"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N89" s="329"/>
      <c r="O89" s="329"/>
      <c r="P89" s="329"/>
      <c r="Q89" s="329"/>
      <c r="S89" s="329"/>
    </row>
  </sheetData>
  <mergeCells count="100">
    <mergeCell ref="A5:C5"/>
    <mergeCell ref="D5:I5"/>
    <mergeCell ref="J5:M5"/>
    <mergeCell ref="N5:S5"/>
    <mergeCell ref="T5:V5"/>
    <mergeCell ref="A1:B4"/>
    <mergeCell ref="C1:R2"/>
    <mergeCell ref="S1:T1"/>
    <mergeCell ref="U1:V1"/>
    <mergeCell ref="S2:T2"/>
    <mergeCell ref="U2:V2"/>
    <mergeCell ref="C3:I4"/>
    <mergeCell ref="J3:L4"/>
    <mergeCell ref="M3:R4"/>
    <mergeCell ref="S3:T3"/>
    <mergeCell ref="U3:V3"/>
    <mergeCell ref="S4:T4"/>
    <mergeCell ref="U4:V4"/>
    <mergeCell ref="S15:V15"/>
    <mergeCell ref="A8:A9"/>
    <mergeCell ref="B8:H8"/>
    <mergeCell ref="J8:K8"/>
    <mergeCell ref="L8:O8"/>
    <mergeCell ref="R8:R9"/>
    <mergeCell ref="S8:V9"/>
    <mergeCell ref="S10:V10"/>
    <mergeCell ref="S11:V11"/>
    <mergeCell ref="S12:V12"/>
    <mergeCell ref="S13:V13"/>
    <mergeCell ref="S14:V14"/>
    <mergeCell ref="S27:V27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39:V39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A46:A47"/>
    <mergeCell ref="B46:H46"/>
    <mergeCell ref="J46:K46"/>
    <mergeCell ref="L46:O46"/>
    <mergeCell ref="R46:R47"/>
    <mergeCell ref="S52:V52"/>
    <mergeCell ref="S40:V40"/>
    <mergeCell ref="S41:V41"/>
    <mergeCell ref="S42:V42"/>
    <mergeCell ref="S43:V43"/>
    <mergeCell ref="S46:V47"/>
    <mergeCell ref="B48:C48"/>
    <mergeCell ref="S48:V48"/>
    <mergeCell ref="S49:V49"/>
    <mergeCell ref="S50:V50"/>
    <mergeCell ref="S51:V51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77:V77"/>
    <mergeCell ref="S78:V78"/>
    <mergeCell ref="S79:V79"/>
    <mergeCell ref="S80:V80"/>
    <mergeCell ref="B81:C81"/>
    <mergeCell ref="S81:V81"/>
  </mergeCells>
  <conditionalFormatting sqref="S11:S41">
    <cfRule type="cellIs" dxfId="5575" priority="1022" operator="greaterThan">
      <formula>$S$10</formula>
    </cfRule>
  </conditionalFormatting>
  <conditionalFormatting sqref="R11">
    <cfRule type="cellIs" dxfId="5574" priority="1021" operator="greaterThan">
      <formula>$R$10</formula>
    </cfRule>
  </conditionalFormatting>
  <conditionalFormatting sqref="Q17">
    <cfRule type="cellIs" dxfId="5573" priority="716" operator="greaterThan">
      <formula>$J$10</formula>
    </cfRule>
  </conditionalFormatting>
  <conditionalFormatting sqref="I15">
    <cfRule type="cellIs" dxfId="5572" priority="770" operator="greaterThan">
      <formula>$I$10</formula>
    </cfRule>
  </conditionalFormatting>
  <conditionalFormatting sqref="I15">
    <cfRule type="cellIs" dxfId="5571" priority="769" operator="greaterThan">
      <formula>$I$10</formula>
    </cfRule>
  </conditionalFormatting>
  <conditionalFormatting sqref="N15">
    <cfRule type="cellIs" dxfId="5570" priority="768" operator="greaterThan">
      <formula>$N$10</formula>
    </cfRule>
  </conditionalFormatting>
  <conditionalFormatting sqref="M15">
    <cfRule type="cellIs" dxfId="5569" priority="767" operator="greaterThan">
      <formula>$M$10</formula>
    </cfRule>
  </conditionalFormatting>
  <conditionalFormatting sqref="N15">
    <cfRule type="cellIs" dxfId="5568" priority="766" operator="greaterThan">
      <formula>$N$10</formula>
    </cfRule>
  </conditionalFormatting>
  <conditionalFormatting sqref="M15">
    <cfRule type="cellIs" dxfId="5567" priority="765" operator="greaterThan">
      <formula>$M$10</formula>
    </cfRule>
  </conditionalFormatting>
  <conditionalFormatting sqref="L15">
    <cfRule type="cellIs" dxfId="5566" priority="764" operator="greaterThan">
      <formula>$L$10</formula>
    </cfRule>
  </conditionalFormatting>
  <conditionalFormatting sqref="B15:D15">
    <cfRule type="cellIs" dxfId="5565" priority="763" operator="greaterThan">
      <formula>#REF!</formula>
    </cfRule>
  </conditionalFormatting>
  <conditionalFormatting sqref="E15:H15">
    <cfRule type="cellIs" dxfId="5564" priority="762" operator="greaterThan">
      <formula>$E$10</formula>
    </cfRule>
  </conditionalFormatting>
  <conditionalFormatting sqref="B15:D15">
    <cfRule type="cellIs" dxfId="5563" priority="761" operator="greaterThan">
      <formula>#REF!</formula>
    </cfRule>
  </conditionalFormatting>
  <conditionalFormatting sqref="E15:H15">
    <cfRule type="cellIs" dxfId="5562" priority="760" operator="greaterThan">
      <formula>$E$10</formula>
    </cfRule>
  </conditionalFormatting>
  <conditionalFormatting sqref="J15:K15">
    <cfRule type="cellIs" dxfId="5561" priority="759" operator="greaterThan">
      <formula>$J$10</formula>
    </cfRule>
  </conditionalFormatting>
  <conditionalFormatting sqref="P15">
    <cfRule type="cellIs" dxfId="5560" priority="758" operator="greaterThan">
      <formula>$P$10</formula>
    </cfRule>
  </conditionalFormatting>
  <conditionalFormatting sqref="P15">
    <cfRule type="cellIs" dxfId="5559" priority="757" operator="greaterThan">
      <formula>$P$10</formula>
    </cfRule>
  </conditionalFormatting>
  <conditionalFormatting sqref="I16">
    <cfRule type="cellIs" dxfId="5558" priority="756" operator="greaterThan">
      <formula>$I$10</formula>
    </cfRule>
  </conditionalFormatting>
  <conditionalFormatting sqref="I16">
    <cfRule type="cellIs" dxfId="5557" priority="755" operator="greaterThan">
      <formula>$I$10</formula>
    </cfRule>
  </conditionalFormatting>
  <conditionalFormatting sqref="N16">
    <cfRule type="cellIs" dxfId="5556" priority="754" operator="greaterThan">
      <formula>$N$10</formula>
    </cfRule>
  </conditionalFormatting>
  <conditionalFormatting sqref="M16">
    <cfRule type="cellIs" dxfId="5555" priority="753" operator="greaterThan">
      <formula>$M$10</formula>
    </cfRule>
  </conditionalFormatting>
  <conditionalFormatting sqref="N16">
    <cfRule type="cellIs" dxfId="5554" priority="752" operator="greaterThan">
      <formula>$N$10</formula>
    </cfRule>
  </conditionalFormatting>
  <conditionalFormatting sqref="M16">
    <cfRule type="cellIs" dxfId="5553" priority="751" operator="greaterThan">
      <formula>$M$10</formula>
    </cfRule>
  </conditionalFormatting>
  <conditionalFormatting sqref="L16">
    <cfRule type="cellIs" dxfId="5552" priority="750" operator="greaterThan">
      <formula>$L$10</formula>
    </cfRule>
  </conditionalFormatting>
  <conditionalFormatting sqref="B16:D16">
    <cfRule type="cellIs" dxfId="5551" priority="749" operator="greaterThan">
      <formula>#REF!</formula>
    </cfRule>
  </conditionalFormatting>
  <conditionalFormatting sqref="B16:D16">
    <cfRule type="cellIs" dxfId="5550" priority="748" operator="greaterThan">
      <formula>#REF!</formula>
    </cfRule>
  </conditionalFormatting>
  <conditionalFormatting sqref="J16:K16">
    <cfRule type="cellIs" dxfId="5549" priority="747" operator="greaterThan">
      <formula>$J$10</formula>
    </cfRule>
  </conditionalFormatting>
  <conditionalFormatting sqref="P16">
    <cfRule type="cellIs" dxfId="5548" priority="746" operator="greaterThan">
      <formula>$P$10</formula>
    </cfRule>
  </conditionalFormatting>
  <conditionalFormatting sqref="P16">
    <cfRule type="cellIs" dxfId="5547" priority="745" operator="greaterThan">
      <formula>$P$10</formula>
    </cfRule>
  </conditionalFormatting>
  <conditionalFormatting sqref="I17">
    <cfRule type="cellIs" dxfId="5546" priority="744" operator="greaterThan">
      <formula>$I$10</formula>
    </cfRule>
  </conditionalFormatting>
  <conditionalFormatting sqref="I17">
    <cfRule type="cellIs" dxfId="5545" priority="743" operator="greaterThan">
      <formula>$I$10</formula>
    </cfRule>
  </conditionalFormatting>
  <conditionalFormatting sqref="N17">
    <cfRule type="cellIs" dxfId="5544" priority="742" operator="greaterThan">
      <formula>$N$10</formula>
    </cfRule>
  </conditionalFormatting>
  <conditionalFormatting sqref="M17">
    <cfRule type="cellIs" dxfId="5543" priority="741" operator="greaterThan">
      <formula>$M$10</formula>
    </cfRule>
  </conditionalFormatting>
  <conditionalFormatting sqref="N17">
    <cfRule type="cellIs" dxfId="5542" priority="740" operator="greaterThan">
      <formula>$N$10</formula>
    </cfRule>
  </conditionalFormatting>
  <conditionalFormatting sqref="M17">
    <cfRule type="cellIs" dxfId="5541" priority="739" operator="greaterThan">
      <formula>$M$10</formula>
    </cfRule>
  </conditionalFormatting>
  <conditionalFormatting sqref="L17">
    <cfRule type="cellIs" dxfId="5540" priority="738" operator="greaterThan">
      <formula>$L$10</formula>
    </cfRule>
  </conditionalFormatting>
  <conditionalFormatting sqref="B17:D17">
    <cfRule type="cellIs" dxfId="5539" priority="737" operator="greaterThan">
      <formula>#REF!</formula>
    </cfRule>
  </conditionalFormatting>
  <conditionalFormatting sqref="E17:H17">
    <cfRule type="cellIs" dxfId="5538" priority="736" operator="greaterThan">
      <formula>$E$10</formula>
    </cfRule>
  </conditionalFormatting>
  <conditionalFormatting sqref="B17:D17">
    <cfRule type="cellIs" dxfId="5537" priority="735" operator="greaterThan">
      <formula>#REF!</formula>
    </cfRule>
  </conditionalFormatting>
  <conditionalFormatting sqref="E17:H17">
    <cfRule type="cellIs" dxfId="5536" priority="734" operator="greaterThan">
      <formula>$E$10</formula>
    </cfRule>
  </conditionalFormatting>
  <conditionalFormatting sqref="J17:K17">
    <cfRule type="cellIs" dxfId="5535" priority="733" operator="greaterThan">
      <formula>$J$10</formula>
    </cfRule>
  </conditionalFormatting>
  <conditionalFormatting sqref="P17">
    <cfRule type="cellIs" dxfId="5534" priority="732" operator="greaterThan">
      <formula>$P$10</formula>
    </cfRule>
  </conditionalFormatting>
  <conditionalFormatting sqref="P17">
    <cfRule type="cellIs" dxfId="5533" priority="731" operator="greaterThan">
      <formula>$P$10</formula>
    </cfRule>
  </conditionalFormatting>
  <conditionalFormatting sqref="O15">
    <cfRule type="cellIs" dxfId="5532" priority="730" operator="greaterThan">
      <formula>$N$10</formula>
    </cfRule>
  </conditionalFormatting>
  <conditionalFormatting sqref="O15">
    <cfRule type="cellIs" dxfId="5531" priority="729" operator="greaterThan">
      <formula>$N$10</formula>
    </cfRule>
  </conditionalFormatting>
  <conditionalFormatting sqref="O16">
    <cfRule type="cellIs" dxfId="5530" priority="728" operator="greaterThan">
      <formula>$N$10</formula>
    </cfRule>
  </conditionalFormatting>
  <conditionalFormatting sqref="O16">
    <cfRule type="cellIs" dxfId="5529" priority="727" operator="greaterThan">
      <formula>$N$10</formula>
    </cfRule>
  </conditionalFormatting>
  <conditionalFormatting sqref="O17">
    <cfRule type="cellIs" dxfId="5528" priority="726" operator="greaterThan">
      <formula>$N$10</formula>
    </cfRule>
  </conditionalFormatting>
  <conditionalFormatting sqref="O17">
    <cfRule type="cellIs" dxfId="5527" priority="725" operator="greaterThan">
      <formula>$N$10</formula>
    </cfRule>
  </conditionalFormatting>
  <conditionalFormatting sqref="E16">
    <cfRule type="cellIs" dxfId="5526" priority="724" operator="greaterThan">
      <formula>#REF!</formula>
    </cfRule>
  </conditionalFormatting>
  <conditionalFormatting sqref="E16">
    <cfRule type="cellIs" dxfId="5525" priority="723" operator="greaterThan">
      <formula>#REF!</formula>
    </cfRule>
  </conditionalFormatting>
  <conditionalFormatting sqref="F16">
    <cfRule type="cellIs" dxfId="5524" priority="722" operator="greaterThan">
      <formula>#REF!</formula>
    </cfRule>
  </conditionalFormatting>
  <conditionalFormatting sqref="F16">
    <cfRule type="cellIs" dxfId="5523" priority="721" operator="greaterThan">
      <formula>#REF!</formula>
    </cfRule>
  </conditionalFormatting>
  <conditionalFormatting sqref="G16:H16">
    <cfRule type="cellIs" dxfId="5522" priority="720" operator="greaterThan">
      <formula>#REF!</formula>
    </cfRule>
  </conditionalFormatting>
  <conditionalFormatting sqref="G16:H16">
    <cfRule type="cellIs" dxfId="5521" priority="719" operator="greaterThan">
      <formula>#REF!</formula>
    </cfRule>
  </conditionalFormatting>
  <conditionalFormatting sqref="Q15">
    <cfRule type="cellIs" dxfId="5520" priority="718" operator="greaterThan">
      <formula>$J$10</formula>
    </cfRule>
  </conditionalFormatting>
  <conditionalFormatting sqref="Q16">
    <cfRule type="cellIs" dxfId="5519" priority="717" operator="greaterThan">
      <formula>$J$10</formula>
    </cfRule>
  </conditionalFormatting>
  <conditionalFormatting sqref="I18">
    <cfRule type="cellIs" dxfId="5518" priority="715" operator="greaterThan">
      <formula>$I$10</formula>
    </cfRule>
  </conditionalFormatting>
  <conditionalFormatting sqref="I18">
    <cfRule type="cellIs" dxfId="5517" priority="714" operator="greaterThan">
      <formula>$I$10</formula>
    </cfRule>
  </conditionalFormatting>
  <conditionalFormatting sqref="N18">
    <cfRule type="cellIs" dxfId="5516" priority="713" operator="greaterThan">
      <formula>$N$10</formula>
    </cfRule>
  </conditionalFormatting>
  <conditionalFormatting sqref="M18">
    <cfRule type="cellIs" dxfId="5515" priority="712" operator="greaterThan">
      <formula>$M$10</formula>
    </cfRule>
  </conditionalFormatting>
  <conditionalFormatting sqref="N18">
    <cfRule type="cellIs" dxfId="5514" priority="711" operator="greaterThan">
      <formula>$N$10</formula>
    </cfRule>
  </conditionalFormatting>
  <conditionalFormatting sqref="M18">
    <cfRule type="cellIs" dxfId="5513" priority="710" operator="greaterThan">
      <formula>$M$10</formula>
    </cfRule>
  </conditionalFormatting>
  <conditionalFormatting sqref="L18">
    <cfRule type="cellIs" dxfId="5512" priority="709" operator="greaterThan">
      <formula>$L$10</formula>
    </cfRule>
  </conditionalFormatting>
  <conditionalFormatting sqref="B18:D18">
    <cfRule type="cellIs" dxfId="5511" priority="708" operator="greaterThan">
      <formula>#REF!</formula>
    </cfRule>
  </conditionalFormatting>
  <conditionalFormatting sqref="E18:H18">
    <cfRule type="cellIs" dxfId="5510" priority="707" operator="greaterThan">
      <formula>$E$10</formula>
    </cfRule>
  </conditionalFormatting>
  <conditionalFormatting sqref="B18:D18">
    <cfRule type="cellIs" dxfId="5509" priority="706" operator="greaterThan">
      <formula>#REF!</formula>
    </cfRule>
  </conditionalFormatting>
  <conditionalFormatting sqref="E18:H18">
    <cfRule type="cellIs" dxfId="5508" priority="705" operator="greaterThan">
      <formula>$E$10</formula>
    </cfRule>
  </conditionalFormatting>
  <conditionalFormatting sqref="J18:K18">
    <cfRule type="cellIs" dxfId="5507" priority="704" operator="greaterThan">
      <formula>$J$10</formula>
    </cfRule>
  </conditionalFormatting>
  <conditionalFormatting sqref="P18">
    <cfRule type="cellIs" dxfId="5506" priority="703" operator="greaterThan">
      <formula>$P$10</formula>
    </cfRule>
  </conditionalFormatting>
  <conditionalFormatting sqref="P18">
    <cfRule type="cellIs" dxfId="5505" priority="702" operator="greaterThan">
      <formula>$P$10</formula>
    </cfRule>
  </conditionalFormatting>
  <conditionalFormatting sqref="I19">
    <cfRule type="cellIs" dxfId="5504" priority="701" operator="greaterThan">
      <formula>$I$10</formula>
    </cfRule>
  </conditionalFormatting>
  <conditionalFormatting sqref="I19">
    <cfRule type="cellIs" dxfId="5503" priority="700" operator="greaterThan">
      <formula>$I$10</formula>
    </cfRule>
  </conditionalFormatting>
  <conditionalFormatting sqref="N19">
    <cfRule type="cellIs" dxfId="5502" priority="699" operator="greaterThan">
      <formula>$N$10</formula>
    </cfRule>
  </conditionalFormatting>
  <conditionalFormatting sqref="M19">
    <cfRule type="cellIs" dxfId="5501" priority="698" operator="greaterThan">
      <formula>$M$10</formula>
    </cfRule>
  </conditionalFormatting>
  <conditionalFormatting sqref="N19">
    <cfRule type="cellIs" dxfId="5500" priority="697" operator="greaterThan">
      <formula>$N$10</formula>
    </cfRule>
  </conditionalFormatting>
  <conditionalFormatting sqref="M19">
    <cfRule type="cellIs" dxfId="5499" priority="696" operator="greaterThan">
      <formula>$M$10</formula>
    </cfRule>
  </conditionalFormatting>
  <conditionalFormatting sqref="L19">
    <cfRule type="cellIs" dxfId="5498" priority="695" operator="greaterThan">
      <formula>$L$10</formula>
    </cfRule>
  </conditionalFormatting>
  <conditionalFormatting sqref="B19:D19">
    <cfRule type="cellIs" dxfId="5497" priority="694" operator="greaterThan">
      <formula>#REF!</formula>
    </cfRule>
  </conditionalFormatting>
  <conditionalFormatting sqref="E19:H19">
    <cfRule type="cellIs" dxfId="5496" priority="693" operator="greaterThan">
      <formula>$E$10</formula>
    </cfRule>
  </conditionalFormatting>
  <conditionalFormatting sqref="B19:D19">
    <cfRule type="cellIs" dxfId="5495" priority="692" operator="greaterThan">
      <formula>#REF!</formula>
    </cfRule>
  </conditionalFormatting>
  <conditionalFormatting sqref="E19:H19">
    <cfRule type="cellIs" dxfId="5494" priority="691" operator="greaterThan">
      <formula>$E$10</formula>
    </cfRule>
  </conditionalFormatting>
  <conditionalFormatting sqref="J19:K19">
    <cfRule type="cellIs" dxfId="5493" priority="690" operator="greaterThan">
      <formula>$J$10</formula>
    </cfRule>
  </conditionalFormatting>
  <conditionalFormatting sqref="P19">
    <cfRule type="cellIs" dxfId="5492" priority="689" operator="greaterThan">
      <formula>$P$10</formula>
    </cfRule>
  </conditionalFormatting>
  <conditionalFormatting sqref="P19">
    <cfRule type="cellIs" dxfId="5491" priority="688" operator="greaterThan">
      <formula>$P$10</formula>
    </cfRule>
  </conditionalFormatting>
  <conditionalFormatting sqref="I20">
    <cfRule type="cellIs" dxfId="5490" priority="687" operator="greaterThan">
      <formula>$I$10</formula>
    </cfRule>
  </conditionalFormatting>
  <conditionalFormatting sqref="I20">
    <cfRule type="cellIs" dxfId="5489" priority="686" operator="greaterThan">
      <formula>$I$10</formula>
    </cfRule>
  </conditionalFormatting>
  <conditionalFormatting sqref="N20">
    <cfRule type="cellIs" dxfId="5488" priority="685" operator="greaterThan">
      <formula>$N$10</formula>
    </cfRule>
  </conditionalFormatting>
  <conditionalFormatting sqref="M20">
    <cfRule type="cellIs" dxfId="5487" priority="684" operator="greaterThan">
      <formula>$M$10</formula>
    </cfRule>
  </conditionalFormatting>
  <conditionalFormatting sqref="N20">
    <cfRule type="cellIs" dxfId="5486" priority="683" operator="greaterThan">
      <formula>$N$10</formula>
    </cfRule>
  </conditionalFormatting>
  <conditionalFormatting sqref="M20">
    <cfRule type="cellIs" dxfId="5485" priority="682" operator="greaterThan">
      <formula>$M$10</formula>
    </cfRule>
  </conditionalFormatting>
  <conditionalFormatting sqref="L20">
    <cfRule type="cellIs" dxfId="5484" priority="681" operator="greaterThan">
      <formula>$L$10</formula>
    </cfRule>
  </conditionalFormatting>
  <conditionalFormatting sqref="B20:D20">
    <cfRule type="cellIs" dxfId="5483" priority="680" operator="greaterThan">
      <formula>#REF!</formula>
    </cfRule>
  </conditionalFormatting>
  <conditionalFormatting sqref="E20:H20">
    <cfRule type="cellIs" dxfId="5482" priority="679" operator="greaterThan">
      <formula>$E$10</formula>
    </cfRule>
  </conditionalFormatting>
  <conditionalFormatting sqref="B20:D20">
    <cfRule type="cellIs" dxfId="5481" priority="678" operator="greaterThan">
      <formula>#REF!</formula>
    </cfRule>
  </conditionalFormatting>
  <conditionalFormatting sqref="E20:H20">
    <cfRule type="cellIs" dxfId="5480" priority="677" operator="greaterThan">
      <formula>$E$10</formula>
    </cfRule>
  </conditionalFormatting>
  <conditionalFormatting sqref="J20">
    <cfRule type="cellIs" dxfId="5479" priority="676" operator="greaterThan">
      <formula>$J$10</formula>
    </cfRule>
  </conditionalFormatting>
  <conditionalFormatting sqref="P20">
    <cfRule type="cellIs" dxfId="5478" priority="675" operator="greaterThan">
      <formula>$P$10</formula>
    </cfRule>
  </conditionalFormatting>
  <conditionalFormatting sqref="P20">
    <cfRule type="cellIs" dxfId="5477" priority="674" operator="greaterThan">
      <formula>$P$10</formula>
    </cfRule>
  </conditionalFormatting>
  <conditionalFormatting sqref="I21">
    <cfRule type="cellIs" dxfId="5476" priority="673" operator="greaterThan">
      <formula>$I$10</formula>
    </cfRule>
  </conditionalFormatting>
  <conditionalFormatting sqref="I21">
    <cfRule type="cellIs" dxfId="5475" priority="672" operator="greaterThan">
      <formula>$I$10</formula>
    </cfRule>
  </conditionalFormatting>
  <conditionalFormatting sqref="N21">
    <cfRule type="cellIs" dxfId="5474" priority="671" operator="greaterThan">
      <formula>$N$10</formula>
    </cfRule>
  </conditionalFormatting>
  <conditionalFormatting sqref="M21">
    <cfRule type="cellIs" dxfId="5473" priority="670" operator="greaterThan">
      <formula>$M$10</formula>
    </cfRule>
  </conditionalFormatting>
  <conditionalFormatting sqref="N21">
    <cfRule type="cellIs" dxfId="5472" priority="669" operator="greaterThan">
      <formula>$N$10</formula>
    </cfRule>
  </conditionalFormatting>
  <conditionalFormatting sqref="M21">
    <cfRule type="cellIs" dxfId="5471" priority="668" operator="greaterThan">
      <formula>$M$10</formula>
    </cfRule>
  </conditionalFormatting>
  <conditionalFormatting sqref="L21">
    <cfRule type="cellIs" dxfId="5470" priority="667" operator="greaterThan">
      <formula>$L$10</formula>
    </cfRule>
  </conditionalFormatting>
  <conditionalFormatting sqref="B21:D21">
    <cfRule type="cellIs" dxfId="5469" priority="666" operator="greaterThan">
      <formula>#REF!</formula>
    </cfRule>
  </conditionalFormatting>
  <conditionalFormatting sqref="E21:H21">
    <cfRule type="cellIs" dxfId="5468" priority="665" operator="greaterThan">
      <formula>$E$10</formula>
    </cfRule>
  </conditionalFormatting>
  <conditionalFormatting sqref="B21:D21">
    <cfRule type="cellIs" dxfId="5467" priority="664" operator="greaterThan">
      <formula>#REF!</formula>
    </cfRule>
  </conditionalFormatting>
  <conditionalFormatting sqref="E21:H21">
    <cfRule type="cellIs" dxfId="5466" priority="663" operator="greaterThan">
      <formula>$E$10</formula>
    </cfRule>
  </conditionalFormatting>
  <conditionalFormatting sqref="J21">
    <cfRule type="cellIs" dxfId="5465" priority="662" operator="greaterThan">
      <formula>$J$10</formula>
    </cfRule>
  </conditionalFormatting>
  <conditionalFormatting sqref="P21">
    <cfRule type="cellIs" dxfId="5464" priority="661" operator="greaterThan">
      <formula>$P$10</formula>
    </cfRule>
  </conditionalFormatting>
  <conditionalFormatting sqref="P21">
    <cfRule type="cellIs" dxfId="5463" priority="660" operator="greaterThan">
      <formula>$P$10</formula>
    </cfRule>
  </conditionalFormatting>
  <conditionalFormatting sqref="O18">
    <cfRule type="cellIs" dxfId="5462" priority="659" operator="greaterThan">
      <formula>$N$10</formula>
    </cfRule>
  </conditionalFormatting>
  <conditionalFormatting sqref="O18">
    <cfRule type="cellIs" dxfId="5461" priority="658" operator="greaterThan">
      <formula>$N$10</formula>
    </cfRule>
  </conditionalFormatting>
  <conditionalFormatting sqref="O19">
    <cfRule type="cellIs" dxfId="5460" priority="657" operator="greaterThan">
      <formula>$N$10</formula>
    </cfRule>
  </conditionalFormatting>
  <conditionalFormatting sqref="O19">
    <cfRule type="cellIs" dxfId="5459" priority="656" operator="greaterThan">
      <formula>$N$10</formula>
    </cfRule>
  </conditionalFormatting>
  <conditionalFormatting sqref="O20">
    <cfRule type="cellIs" dxfId="5458" priority="655" operator="greaterThan">
      <formula>$N$10</formula>
    </cfRule>
  </conditionalFormatting>
  <conditionalFormatting sqref="O20">
    <cfRule type="cellIs" dxfId="5457" priority="654" operator="greaterThan">
      <formula>$N$10</formula>
    </cfRule>
  </conditionalFormatting>
  <conditionalFormatting sqref="O21">
    <cfRule type="cellIs" dxfId="5456" priority="653" operator="greaterThan">
      <formula>$N$10</formula>
    </cfRule>
  </conditionalFormatting>
  <conditionalFormatting sqref="O21">
    <cfRule type="cellIs" dxfId="5455" priority="652" operator="greaterThan">
      <formula>$N$10</formula>
    </cfRule>
  </conditionalFormatting>
  <conditionalFormatting sqref="K20">
    <cfRule type="cellIs" dxfId="5454" priority="651" operator="greaterThan">
      <formula>$J$10</formula>
    </cfRule>
  </conditionalFormatting>
  <conditionalFormatting sqref="K21">
    <cfRule type="cellIs" dxfId="5453" priority="650" operator="greaterThan">
      <formula>$J$10</formula>
    </cfRule>
  </conditionalFormatting>
  <conditionalFormatting sqref="Q18">
    <cfRule type="cellIs" dxfId="5452" priority="649" operator="greaterThan">
      <formula>$J$10</formula>
    </cfRule>
  </conditionalFormatting>
  <conditionalFormatting sqref="Q19">
    <cfRule type="cellIs" dxfId="5451" priority="648" operator="greaterThan">
      <formula>$J$10</formula>
    </cfRule>
  </conditionalFormatting>
  <conditionalFormatting sqref="Q20">
    <cfRule type="cellIs" dxfId="5450" priority="647" operator="greaterThan">
      <formula>$J$10</formula>
    </cfRule>
  </conditionalFormatting>
  <conditionalFormatting sqref="Q21">
    <cfRule type="cellIs" dxfId="5449" priority="646" operator="greaterThan">
      <formula>$J$10</formula>
    </cfRule>
  </conditionalFormatting>
  <conditionalFormatting sqref="R12:R41">
    <cfRule type="cellIs" dxfId="5448" priority="590" operator="greaterThan">
      <formula>$R$10</formula>
    </cfRule>
  </conditionalFormatting>
  <conditionalFormatting sqref="Q41">
    <cfRule type="cellIs" dxfId="5447" priority="410" operator="greaterThan">
      <formula>$J$10</formula>
    </cfRule>
  </conditionalFormatting>
  <conditionalFormatting sqref="I41">
    <cfRule type="cellIs" dxfId="5446" priority="438" operator="greaterThan">
      <formula>$I$10</formula>
    </cfRule>
  </conditionalFormatting>
  <conditionalFormatting sqref="I41">
    <cfRule type="cellIs" dxfId="5445" priority="437" operator="greaterThan">
      <formula>$I$10</formula>
    </cfRule>
  </conditionalFormatting>
  <conditionalFormatting sqref="N41">
    <cfRule type="cellIs" dxfId="5444" priority="436" operator="greaterThan">
      <formula>$N$10</formula>
    </cfRule>
  </conditionalFormatting>
  <conditionalFormatting sqref="M41">
    <cfRule type="cellIs" dxfId="5443" priority="435" operator="greaterThan">
      <formula>$M$10</formula>
    </cfRule>
  </conditionalFormatting>
  <conditionalFormatting sqref="N41">
    <cfRule type="cellIs" dxfId="5442" priority="434" operator="greaterThan">
      <formula>$N$10</formula>
    </cfRule>
  </conditionalFormatting>
  <conditionalFormatting sqref="M41">
    <cfRule type="cellIs" dxfId="5441" priority="433" operator="greaterThan">
      <formula>$M$10</formula>
    </cfRule>
  </conditionalFormatting>
  <conditionalFormatting sqref="L41">
    <cfRule type="cellIs" dxfId="5440" priority="432" operator="greaterThan">
      <formula>$L$10</formula>
    </cfRule>
  </conditionalFormatting>
  <conditionalFormatting sqref="B41:D41">
    <cfRule type="cellIs" dxfId="5439" priority="431" operator="greaterThan">
      <formula>#REF!</formula>
    </cfRule>
  </conditionalFormatting>
  <conditionalFormatting sqref="E41:H41">
    <cfRule type="cellIs" dxfId="5438" priority="430" operator="greaterThan">
      <formula>$E$10</formula>
    </cfRule>
  </conditionalFormatting>
  <conditionalFormatting sqref="B41:D41">
    <cfRule type="cellIs" dxfId="5437" priority="429" operator="greaterThan">
      <formula>#REF!</formula>
    </cfRule>
  </conditionalFormatting>
  <conditionalFormatting sqref="E41:H41">
    <cfRule type="cellIs" dxfId="5436" priority="428" operator="greaterThan">
      <formula>$E$10</formula>
    </cfRule>
  </conditionalFormatting>
  <conditionalFormatting sqref="J41:K41">
    <cfRule type="cellIs" dxfId="5435" priority="427" operator="greaterThan">
      <formula>$J$10</formula>
    </cfRule>
  </conditionalFormatting>
  <conditionalFormatting sqref="P41">
    <cfRule type="cellIs" dxfId="5434" priority="426" operator="greaterThan">
      <formula>$P$10</formula>
    </cfRule>
  </conditionalFormatting>
  <conditionalFormatting sqref="P41">
    <cfRule type="cellIs" dxfId="5433" priority="425" operator="greaterThan">
      <formula>$P$10</formula>
    </cfRule>
  </conditionalFormatting>
  <conditionalFormatting sqref="O41">
    <cfRule type="cellIs" dxfId="5432" priority="420" operator="greaterThan">
      <formula>$N$10</formula>
    </cfRule>
  </conditionalFormatting>
  <conditionalFormatting sqref="O41">
    <cfRule type="cellIs" dxfId="5431" priority="419" operator="greaterThan">
      <formula>$N$10</formula>
    </cfRule>
  </conditionalFormatting>
  <conditionalFormatting sqref="I11">
    <cfRule type="cellIs" dxfId="5430" priority="409" operator="greaterThan">
      <formula>$I$10</formula>
    </cfRule>
  </conditionalFormatting>
  <conditionalFormatting sqref="I11">
    <cfRule type="cellIs" dxfId="5429" priority="408" operator="greaterThan">
      <formula>$I$10</formula>
    </cfRule>
  </conditionalFormatting>
  <conditionalFormatting sqref="N11">
    <cfRule type="cellIs" dxfId="5428" priority="407" operator="greaterThan">
      <formula>$N$10</formula>
    </cfRule>
  </conditionalFormatting>
  <conditionalFormatting sqref="M11">
    <cfRule type="cellIs" dxfId="5427" priority="406" operator="greaterThan">
      <formula>$M$10</formula>
    </cfRule>
  </conditionalFormatting>
  <conditionalFormatting sqref="N11">
    <cfRule type="cellIs" dxfId="5426" priority="405" operator="greaterThan">
      <formula>$N$10</formula>
    </cfRule>
  </conditionalFormatting>
  <conditionalFormatting sqref="M11">
    <cfRule type="cellIs" dxfId="5425" priority="404" operator="greaterThan">
      <formula>$M$10</formula>
    </cfRule>
  </conditionalFormatting>
  <conditionalFormatting sqref="L11">
    <cfRule type="cellIs" dxfId="5424" priority="403" operator="greaterThan">
      <formula>$L$10</formula>
    </cfRule>
  </conditionalFormatting>
  <conditionalFormatting sqref="B11:D11">
    <cfRule type="cellIs" dxfId="5423" priority="402" operator="greaterThan">
      <formula>#REF!</formula>
    </cfRule>
  </conditionalFormatting>
  <conditionalFormatting sqref="E11:H11">
    <cfRule type="cellIs" dxfId="5422" priority="401" operator="greaterThan">
      <formula>$E$10</formula>
    </cfRule>
  </conditionalFormatting>
  <conditionalFormatting sqref="B11:D11">
    <cfRule type="cellIs" dxfId="5421" priority="400" operator="greaterThan">
      <formula>#REF!</formula>
    </cfRule>
  </conditionalFormatting>
  <conditionalFormatting sqref="E11:H11">
    <cfRule type="cellIs" dxfId="5420" priority="399" operator="greaterThan">
      <formula>$E$10</formula>
    </cfRule>
  </conditionalFormatting>
  <conditionalFormatting sqref="J11:K11">
    <cfRule type="cellIs" dxfId="5419" priority="398" operator="greaterThan">
      <formula>$J$10</formula>
    </cfRule>
  </conditionalFormatting>
  <conditionalFormatting sqref="P11">
    <cfRule type="cellIs" dxfId="5418" priority="397" operator="greaterThan">
      <formula>$P$10</formula>
    </cfRule>
  </conditionalFormatting>
  <conditionalFormatting sqref="P11">
    <cfRule type="cellIs" dxfId="5417" priority="396" operator="greaterThan">
      <formula>$P$10</formula>
    </cfRule>
  </conditionalFormatting>
  <conditionalFormatting sqref="I12">
    <cfRule type="cellIs" dxfId="5416" priority="395" operator="greaterThan">
      <formula>$I$10</formula>
    </cfRule>
  </conditionalFormatting>
  <conditionalFormatting sqref="I12">
    <cfRule type="cellIs" dxfId="5415" priority="394" operator="greaterThan">
      <formula>$I$10</formula>
    </cfRule>
  </conditionalFormatting>
  <conditionalFormatting sqref="N12">
    <cfRule type="cellIs" dxfId="5414" priority="393" operator="greaterThan">
      <formula>$N$10</formula>
    </cfRule>
  </conditionalFormatting>
  <conditionalFormatting sqref="M12">
    <cfRule type="cellIs" dxfId="5413" priority="392" operator="greaterThan">
      <formula>$M$10</formula>
    </cfRule>
  </conditionalFormatting>
  <conditionalFormatting sqref="N12">
    <cfRule type="cellIs" dxfId="5412" priority="391" operator="greaterThan">
      <formula>$N$10</formula>
    </cfRule>
  </conditionalFormatting>
  <conditionalFormatting sqref="M12">
    <cfRule type="cellIs" dxfId="5411" priority="390" operator="greaterThan">
      <formula>$M$10</formula>
    </cfRule>
  </conditionalFormatting>
  <conditionalFormatting sqref="L12">
    <cfRule type="cellIs" dxfId="5410" priority="389" operator="greaterThan">
      <formula>$L$10</formula>
    </cfRule>
  </conditionalFormatting>
  <conditionalFormatting sqref="B12:D12">
    <cfRule type="cellIs" dxfId="5409" priority="388" operator="greaterThan">
      <formula>#REF!</formula>
    </cfRule>
  </conditionalFormatting>
  <conditionalFormatting sqref="E12:H12">
    <cfRule type="cellIs" dxfId="5408" priority="387" operator="greaterThan">
      <formula>$E$10</formula>
    </cfRule>
  </conditionalFormatting>
  <conditionalFormatting sqref="B12:D12">
    <cfRule type="cellIs" dxfId="5407" priority="386" operator="greaterThan">
      <formula>#REF!</formula>
    </cfRule>
  </conditionalFormatting>
  <conditionalFormatting sqref="E12:H12">
    <cfRule type="cellIs" dxfId="5406" priority="385" operator="greaterThan">
      <formula>$E$10</formula>
    </cfRule>
  </conditionalFormatting>
  <conditionalFormatting sqref="J12:K12">
    <cfRule type="cellIs" dxfId="5405" priority="384" operator="greaterThan">
      <formula>$J$10</formula>
    </cfRule>
  </conditionalFormatting>
  <conditionalFormatting sqref="P12">
    <cfRule type="cellIs" dxfId="5404" priority="383" operator="greaterThan">
      <formula>$P$10</formula>
    </cfRule>
  </conditionalFormatting>
  <conditionalFormatting sqref="P12">
    <cfRule type="cellIs" dxfId="5403" priority="382" operator="greaterThan">
      <formula>$P$10</formula>
    </cfRule>
  </conditionalFormatting>
  <conditionalFormatting sqref="I13">
    <cfRule type="cellIs" dxfId="5402" priority="381" operator="greaterThan">
      <formula>$I$10</formula>
    </cfRule>
  </conditionalFormatting>
  <conditionalFormatting sqref="I13">
    <cfRule type="cellIs" dxfId="5401" priority="380" operator="greaterThan">
      <formula>$I$10</formula>
    </cfRule>
  </conditionalFormatting>
  <conditionalFormatting sqref="N13">
    <cfRule type="cellIs" dxfId="5400" priority="379" operator="greaterThan">
      <formula>$N$10</formula>
    </cfRule>
  </conditionalFormatting>
  <conditionalFormatting sqref="M13">
    <cfRule type="cellIs" dxfId="5399" priority="378" operator="greaterThan">
      <formula>$M$10</formula>
    </cfRule>
  </conditionalFormatting>
  <conditionalFormatting sqref="N13">
    <cfRule type="cellIs" dxfId="5398" priority="377" operator="greaterThan">
      <formula>$N$10</formula>
    </cfRule>
  </conditionalFormatting>
  <conditionalFormatting sqref="M13">
    <cfRule type="cellIs" dxfId="5397" priority="376" operator="greaterThan">
      <formula>$M$10</formula>
    </cfRule>
  </conditionalFormatting>
  <conditionalFormatting sqref="L13">
    <cfRule type="cellIs" dxfId="5396" priority="375" operator="greaterThan">
      <formula>$L$10</formula>
    </cfRule>
  </conditionalFormatting>
  <conditionalFormatting sqref="B13:D13">
    <cfRule type="cellIs" dxfId="5395" priority="374" operator="greaterThan">
      <formula>#REF!</formula>
    </cfRule>
  </conditionalFormatting>
  <conditionalFormatting sqref="E13:H13">
    <cfRule type="cellIs" dxfId="5394" priority="373" operator="greaterThan">
      <formula>$E$10</formula>
    </cfRule>
  </conditionalFormatting>
  <conditionalFormatting sqref="B13:D13">
    <cfRule type="cellIs" dxfId="5393" priority="372" operator="greaterThan">
      <formula>#REF!</formula>
    </cfRule>
  </conditionalFormatting>
  <conditionalFormatting sqref="E13:H13">
    <cfRule type="cellIs" dxfId="5392" priority="371" operator="greaterThan">
      <formula>$E$10</formula>
    </cfRule>
  </conditionalFormatting>
  <conditionalFormatting sqref="J13">
    <cfRule type="cellIs" dxfId="5391" priority="370" operator="greaterThan">
      <formula>$J$10</formula>
    </cfRule>
  </conditionalFormatting>
  <conditionalFormatting sqref="P13">
    <cfRule type="cellIs" dxfId="5390" priority="369" operator="greaterThan">
      <formula>$P$10</formula>
    </cfRule>
  </conditionalFormatting>
  <conditionalFormatting sqref="P13">
    <cfRule type="cellIs" dxfId="5389" priority="368" operator="greaterThan">
      <formula>$P$10</formula>
    </cfRule>
  </conditionalFormatting>
  <conditionalFormatting sqref="I14">
    <cfRule type="cellIs" dxfId="5388" priority="367" operator="greaterThan">
      <formula>$I$10</formula>
    </cfRule>
  </conditionalFormatting>
  <conditionalFormatting sqref="I14">
    <cfRule type="cellIs" dxfId="5387" priority="366" operator="greaterThan">
      <formula>$I$10</formula>
    </cfRule>
  </conditionalFormatting>
  <conditionalFormatting sqref="N14">
    <cfRule type="cellIs" dxfId="5386" priority="365" operator="greaterThan">
      <formula>$N$10</formula>
    </cfRule>
  </conditionalFormatting>
  <conditionalFormatting sqref="M14">
    <cfRule type="cellIs" dxfId="5385" priority="364" operator="greaterThan">
      <formula>$M$10</formula>
    </cfRule>
  </conditionalFormatting>
  <conditionalFormatting sqref="N14">
    <cfRule type="cellIs" dxfId="5384" priority="363" operator="greaterThan">
      <formula>$N$10</formula>
    </cfRule>
  </conditionalFormatting>
  <conditionalFormatting sqref="M14">
    <cfRule type="cellIs" dxfId="5383" priority="362" operator="greaterThan">
      <formula>$M$10</formula>
    </cfRule>
  </conditionalFormatting>
  <conditionalFormatting sqref="L14">
    <cfRule type="cellIs" dxfId="5382" priority="361" operator="greaterThan">
      <formula>$L$10</formula>
    </cfRule>
  </conditionalFormatting>
  <conditionalFormatting sqref="B14:D14">
    <cfRule type="cellIs" dxfId="5381" priority="360" operator="greaterThan">
      <formula>#REF!</formula>
    </cfRule>
  </conditionalFormatting>
  <conditionalFormatting sqref="E14:H14">
    <cfRule type="cellIs" dxfId="5380" priority="359" operator="greaterThan">
      <formula>$E$10</formula>
    </cfRule>
  </conditionalFormatting>
  <conditionalFormatting sqref="B14:D14">
    <cfRule type="cellIs" dxfId="5379" priority="358" operator="greaterThan">
      <formula>#REF!</formula>
    </cfRule>
  </conditionalFormatting>
  <conditionalFormatting sqref="E14:H14">
    <cfRule type="cellIs" dxfId="5378" priority="357" operator="greaterThan">
      <formula>$E$10</formula>
    </cfRule>
  </conditionalFormatting>
  <conditionalFormatting sqref="J14">
    <cfRule type="cellIs" dxfId="5377" priority="356" operator="greaterThan">
      <formula>$J$10</formula>
    </cfRule>
  </conditionalFormatting>
  <conditionalFormatting sqref="P14">
    <cfRule type="cellIs" dxfId="5376" priority="355" operator="greaterThan">
      <formula>$P$10</formula>
    </cfRule>
  </conditionalFormatting>
  <conditionalFormatting sqref="P14">
    <cfRule type="cellIs" dxfId="5375" priority="354" operator="greaterThan">
      <formula>$P$10</formula>
    </cfRule>
  </conditionalFormatting>
  <conditionalFormatting sqref="O11">
    <cfRule type="cellIs" dxfId="5374" priority="353" operator="greaterThan">
      <formula>$N$10</formula>
    </cfRule>
  </conditionalFormatting>
  <conditionalFormatting sqref="O11">
    <cfRule type="cellIs" dxfId="5373" priority="352" operator="greaterThan">
      <formula>$N$10</formula>
    </cfRule>
  </conditionalFormatting>
  <conditionalFormatting sqref="O12">
    <cfRule type="cellIs" dxfId="5372" priority="351" operator="greaterThan">
      <formula>$N$10</formula>
    </cfRule>
  </conditionalFormatting>
  <conditionalFormatting sqref="O12">
    <cfRule type="cellIs" dxfId="5371" priority="350" operator="greaterThan">
      <formula>$N$10</formula>
    </cfRule>
  </conditionalFormatting>
  <conditionalFormatting sqref="O13">
    <cfRule type="cellIs" dxfId="5370" priority="349" operator="greaterThan">
      <formula>$N$10</formula>
    </cfRule>
  </conditionalFormatting>
  <conditionalFormatting sqref="O13">
    <cfRule type="cellIs" dxfId="5369" priority="348" operator="greaterThan">
      <formula>$N$10</formula>
    </cfRule>
  </conditionalFormatting>
  <conditionalFormatting sqref="O14">
    <cfRule type="cellIs" dxfId="5368" priority="347" operator="greaterThan">
      <formula>$N$10</formula>
    </cfRule>
  </conditionalFormatting>
  <conditionalFormatting sqref="O14">
    <cfRule type="cellIs" dxfId="5367" priority="346" operator="greaterThan">
      <formula>$N$10</formula>
    </cfRule>
  </conditionalFormatting>
  <conditionalFormatting sqref="K13">
    <cfRule type="cellIs" dxfId="5366" priority="345" operator="greaterThan">
      <formula>$J$10</formula>
    </cfRule>
  </conditionalFormatting>
  <conditionalFormatting sqref="K14">
    <cfRule type="cellIs" dxfId="5365" priority="344" operator="greaterThan">
      <formula>$J$10</formula>
    </cfRule>
  </conditionalFormatting>
  <conditionalFormatting sqref="Q11">
    <cfRule type="cellIs" dxfId="5364" priority="343" operator="greaterThan">
      <formula>$J$10</formula>
    </cfRule>
  </conditionalFormatting>
  <conditionalFormatting sqref="Q12">
    <cfRule type="cellIs" dxfId="5363" priority="342" operator="greaterThan">
      <formula>$J$10</formula>
    </cfRule>
  </conditionalFormatting>
  <conditionalFormatting sqref="Q13">
    <cfRule type="cellIs" dxfId="5362" priority="341" operator="greaterThan">
      <formula>$J$10</formula>
    </cfRule>
  </conditionalFormatting>
  <conditionalFormatting sqref="Q14">
    <cfRule type="cellIs" dxfId="5361" priority="340" operator="greaterThan">
      <formula>$J$10</formula>
    </cfRule>
  </conditionalFormatting>
  <conditionalFormatting sqref="Q24">
    <cfRule type="cellIs" dxfId="5360" priority="285" operator="greaterThan">
      <formula>$J$10</formula>
    </cfRule>
  </conditionalFormatting>
  <conditionalFormatting sqref="I22">
    <cfRule type="cellIs" dxfId="5359" priority="339" operator="greaterThan">
      <formula>$I$10</formula>
    </cfRule>
  </conditionalFormatting>
  <conditionalFormatting sqref="I22">
    <cfRule type="cellIs" dxfId="5358" priority="338" operator="greaterThan">
      <formula>$I$10</formula>
    </cfRule>
  </conditionalFormatting>
  <conditionalFormatting sqref="N22">
    <cfRule type="cellIs" dxfId="5357" priority="337" operator="greaterThan">
      <formula>$N$10</formula>
    </cfRule>
  </conditionalFormatting>
  <conditionalFormatting sqref="M22">
    <cfRule type="cellIs" dxfId="5356" priority="336" operator="greaterThan">
      <formula>$M$10</formula>
    </cfRule>
  </conditionalFormatting>
  <conditionalFormatting sqref="N22">
    <cfRule type="cellIs" dxfId="5355" priority="335" operator="greaterThan">
      <formula>$N$10</formula>
    </cfRule>
  </conditionalFormatting>
  <conditionalFormatting sqref="M22">
    <cfRule type="cellIs" dxfId="5354" priority="334" operator="greaterThan">
      <formula>$M$10</formula>
    </cfRule>
  </conditionalFormatting>
  <conditionalFormatting sqref="L22">
    <cfRule type="cellIs" dxfId="5353" priority="333" operator="greaterThan">
      <formula>$L$10</formula>
    </cfRule>
  </conditionalFormatting>
  <conditionalFormatting sqref="B22:D22">
    <cfRule type="cellIs" dxfId="5352" priority="332" operator="greaterThan">
      <formula>#REF!</formula>
    </cfRule>
  </conditionalFormatting>
  <conditionalFormatting sqref="E22:H22">
    <cfRule type="cellIs" dxfId="5351" priority="331" operator="greaterThan">
      <formula>$E$10</formula>
    </cfRule>
  </conditionalFormatting>
  <conditionalFormatting sqref="B22:D22">
    <cfRule type="cellIs" dxfId="5350" priority="330" operator="greaterThan">
      <formula>#REF!</formula>
    </cfRule>
  </conditionalFormatting>
  <conditionalFormatting sqref="E22:H22">
    <cfRule type="cellIs" dxfId="5349" priority="329" operator="greaterThan">
      <formula>$E$10</formula>
    </cfRule>
  </conditionalFormatting>
  <conditionalFormatting sqref="J22:K22">
    <cfRule type="cellIs" dxfId="5348" priority="328" operator="greaterThan">
      <formula>$J$10</formula>
    </cfRule>
  </conditionalFormatting>
  <conditionalFormatting sqref="P22">
    <cfRule type="cellIs" dxfId="5347" priority="327" operator="greaterThan">
      <formula>$P$10</formula>
    </cfRule>
  </conditionalFormatting>
  <conditionalFormatting sqref="P22">
    <cfRule type="cellIs" dxfId="5346" priority="326" operator="greaterThan">
      <formula>$P$10</formula>
    </cfRule>
  </conditionalFormatting>
  <conditionalFormatting sqref="I23">
    <cfRule type="cellIs" dxfId="5345" priority="325" operator="greaterThan">
      <formula>$I$10</formula>
    </cfRule>
  </conditionalFormatting>
  <conditionalFormatting sqref="I23">
    <cfRule type="cellIs" dxfId="5344" priority="324" operator="greaterThan">
      <formula>$I$10</formula>
    </cfRule>
  </conditionalFormatting>
  <conditionalFormatting sqref="N23">
    <cfRule type="cellIs" dxfId="5343" priority="323" operator="greaterThan">
      <formula>$N$10</formula>
    </cfRule>
  </conditionalFormatting>
  <conditionalFormatting sqref="M23">
    <cfRule type="cellIs" dxfId="5342" priority="322" operator="greaterThan">
      <formula>$M$10</formula>
    </cfRule>
  </conditionalFormatting>
  <conditionalFormatting sqref="N23">
    <cfRule type="cellIs" dxfId="5341" priority="321" operator="greaterThan">
      <formula>$N$10</formula>
    </cfRule>
  </conditionalFormatting>
  <conditionalFormatting sqref="M23">
    <cfRule type="cellIs" dxfId="5340" priority="320" operator="greaterThan">
      <formula>$M$10</formula>
    </cfRule>
  </conditionalFormatting>
  <conditionalFormatting sqref="L23">
    <cfRule type="cellIs" dxfId="5339" priority="319" operator="greaterThan">
      <formula>$L$10</formula>
    </cfRule>
  </conditionalFormatting>
  <conditionalFormatting sqref="B23:D23">
    <cfRule type="cellIs" dxfId="5338" priority="318" operator="greaterThan">
      <formula>#REF!</formula>
    </cfRule>
  </conditionalFormatting>
  <conditionalFormatting sqref="B23:D23">
    <cfRule type="cellIs" dxfId="5337" priority="317" operator="greaterThan">
      <formula>#REF!</formula>
    </cfRule>
  </conditionalFormatting>
  <conditionalFormatting sqref="J23:K23">
    <cfRule type="cellIs" dxfId="5336" priority="316" operator="greaterThan">
      <formula>$J$10</formula>
    </cfRule>
  </conditionalFormatting>
  <conditionalFormatting sqref="P23">
    <cfRule type="cellIs" dxfId="5335" priority="315" operator="greaterThan">
      <formula>$P$10</formula>
    </cfRule>
  </conditionalFormatting>
  <conditionalFormatting sqref="P23">
    <cfRule type="cellIs" dxfId="5334" priority="314" operator="greaterThan">
      <formula>$P$10</formula>
    </cfRule>
  </conditionalFormatting>
  <conditionalFormatting sqref="I24">
    <cfRule type="cellIs" dxfId="5333" priority="313" operator="greaterThan">
      <formula>$I$10</formula>
    </cfRule>
  </conditionalFormatting>
  <conditionalFormatting sqref="I24">
    <cfRule type="cellIs" dxfId="5332" priority="312" operator="greaterThan">
      <formula>$I$10</formula>
    </cfRule>
  </conditionalFormatting>
  <conditionalFormatting sqref="N24">
    <cfRule type="cellIs" dxfId="5331" priority="311" operator="greaterThan">
      <formula>$N$10</formula>
    </cfRule>
  </conditionalFormatting>
  <conditionalFormatting sqref="M24">
    <cfRule type="cellIs" dxfId="5330" priority="310" operator="greaterThan">
      <formula>$M$10</formula>
    </cfRule>
  </conditionalFormatting>
  <conditionalFormatting sqref="N24">
    <cfRule type="cellIs" dxfId="5329" priority="309" operator="greaterThan">
      <formula>$N$10</formula>
    </cfRule>
  </conditionalFormatting>
  <conditionalFormatting sqref="M24">
    <cfRule type="cellIs" dxfId="5328" priority="308" operator="greaterThan">
      <formula>$M$10</formula>
    </cfRule>
  </conditionalFormatting>
  <conditionalFormatting sqref="L24">
    <cfRule type="cellIs" dxfId="5327" priority="307" operator="greaterThan">
      <formula>$L$10</formula>
    </cfRule>
  </conditionalFormatting>
  <conditionalFormatting sqref="B24:D24">
    <cfRule type="cellIs" dxfId="5326" priority="306" operator="greaterThan">
      <formula>#REF!</formula>
    </cfRule>
  </conditionalFormatting>
  <conditionalFormatting sqref="E24:H24">
    <cfRule type="cellIs" dxfId="5325" priority="305" operator="greaterThan">
      <formula>$E$10</formula>
    </cfRule>
  </conditionalFormatting>
  <conditionalFormatting sqref="B24:D24">
    <cfRule type="cellIs" dxfId="5324" priority="304" operator="greaterThan">
      <formula>#REF!</formula>
    </cfRule>
  </conditionalFormatting>
  <conditionalFormatting sqref="E24:H24">
    <cfRule type="cellIs" dxfId="5323" priority="303" operator="greaterThan">
      <formula>$E$10</formula>
    </cfRule>
  </conditionalFormatting>
  <conditionalFormatting sqref="J24:K24">
    <cfRule type="cellIs" dxfId="5322" priority="302" operator="greaterThan">
      <formula>$J$10</formula>
    </cfRule>
  </conditionalFormatting>
  <conditionalFormatting sqref="P24">
    <cfRule type="cellIs" dxfId="5321" priority="301" operator="greaterThan">
      <formula>$P$10</formula>
    </cfRule>
  </conditionalFormatting>
  <conditionalFormatting sqref="P24">
    <cfRule type="cellIs" dxfId="5320" priority="300" operator="greaterThan">
      <formula>$P$10</formula>
    </cfRule>
  </conditionalFormatting>
  <conditionalFormatting sqref="O22">
    <cfRule type="cellIs" dxfId="5319" priority="299" operator="greaterThan">
      <formula>$N$10</formula>
    </cfRule>
  </conditionalFormatting>
  <conditionalFormatting sqref="O22">
    <cfRule type="cellIs" dxfId="5318" priority="298" operator="greaterThan">
      <formula>$N$10</formula>
    </cfRule>
  </conditionalFormatting>
  <conditionalFormatting sqref="O23">
    <cfRule type="cellIs" dxfId="5317" priority="297" operator="greaterThan">
      <formula>$N$10</formula>
    </cfRule>
  </conditionalFormatting>
  <conditionalFormatting sqref="O23">
    <cfRule type="cellIs" dxfId="5316" priority="296" operator="greaterThan">
      <formula>$N$10</formula>
    </cfRule>
  </conditionalFormatting>
  <conditionalFormatting sqref="O24">
    <cfRule type="cellIs" dxfId="5315" priority="295" operator="greaterThan">
      <formula>$N$10</formula>
    </cfRule>
  </conditionalFormatting>
  <conditionalFormatting sqref="O24">
    <cfRule type="cellIs" dxfId="5314" priority="294" operator="greaterThan">
      <formula>$N$10</formula>
    </cfRule>
  </conditionalFormatting>
  <conditionalFormatting sqref="E23">
    <cfRule type="cellIs" dxfId="5313" priority="293" operator="greaterThan">
      <formula>#REF!</formula>
    </cfRule>
  </conditionalFormatting>
  <conditionalFormatting sqref="E23">
    <cfRule type="cellIs" dxfId="5312" priority="292" operator="greaterThan">
      <formula>#REF!</formula>
    </cfRule>
  </conditionalFormatting>
  <conditionalFormatting sqref="F23">
    <cfRule type="cellIs" dxfId="5311" priority="291" operator="greaterThan">
      <formula>#REF!</formula>
    </cfRule>
  </conditionalFormatting>
  <conditionalFormatting sqref="F23">
    <cfRule type="cellIs" dxfId="5310" priority="290" operator="greaterThan">
      <formula>#REF!</formula>
    </cfRule>
  </conditionalFormatting>
  <conditionalFormatting sqref="G23:H23">
    <cfRule type="cellIs" dxfId="5309" priority="289" operator="greaterThan">
      <formula>#REF!</formula>
    </cfRule>
  </conditionalFormatting>
  <conditionalFormatting sqref="G23:H23">
    <cfRule type="cellIs" dxfId="5308" priority="288" operator="greaterThan">
      <formula>#REF!</formula>
    </cfRule>
  </conditionalFormatting>
  <conditionalFormatting sqref="Q22">
    <cfRule type="cellIs" dxfId="5307" priority="287" operator="greaterThan">
      <formula>$J$10</formula>
    </cfRule>
  </conditionalFormatting>
  <conditionalFormatting sqref="Q23">
    <cfRule type="cellIs" dxfId="5306" priority="286" operator="greaterThan">
      <formula>$J$10</formula>
    </cfRule>
  </conditionalFormatting>
  <conditionalFormatting sqref="I25">
    <cfRule type="cellIs" dxfId="5305" priority="284" operator="greaterThan">
      <formula>$I$10</formula>
    </cfRule>
  </conditionalFormatting>
  <conditionalFormatting sqref="I25">
    <cfRule type="cellIs" dxfId="5304" priority="283" operator="greaterThan">
      <formula>$I$10</formula>
    </cfRule>
  </conditionalFormatting>
  <conditionalFormatting sqref="N25">
    <cfRule type="cellIs" dxfId="5303" priority="282" operator="greaterThan">
      <formula>$N$10</formula>
    </cfRule>
  </conditionalFormatting>
  <conditionalFormatting sqref="M25">
    <cfRule type="cellIs" dxfId="5302" priority="281" operator="greaterThan">
      <formula>$M$10</formula>
    </cfRule>
  </conditionalFormatting>
  <conditionalFormatting sqref="N25">
    <cfRule type="cellIs" dxfId="5301" priority="280" operator="greaterThan">
      <formula>$N$10</formula>
    </cfRule>
  </conditionalFormatting>
  <conditionalFormatting sqref="M25">
    <cfRule type="cellIs" dxfId="5300" priority="279" operator="greaterThan">
      <formula>$M$10</formula>
    </cfRule>
  </conditionalFormatting>
  <conditionalFormatting sqref="L25">
    <cfRule type="cellIs" dxfId="5299" priority="278" operator="greaterThan">
      <formula>$L$10</formula>
    </cfRule>
  </conditionalFormatting>
  <conditionalFormatting sqref="B25:D25">
    <cfRule type="cellIs" dxfId="5298" priority="277" operator="greaterThan">
      <formula>#REF!</formula>
    </cfRule>
  </conditionalFormatting>
  <conditionalFormatting sqref="E25:H25">
    <cfRule type="cellIs" dxfId="5297" priority="276" operator="greaterThan">
      <formula>$E$10</formula>
    </cfRule>
  </conditionalFormatting>
  <conditionalFormatting sqref="B25:D25">
    <cfRule type="cellIs" dxfId="5296" priority="275" operator="greaterThan">
      <formula>#REF!</formula>
    </cfRule>
  </conditionalFormatting>
  <conditionalFormatting sqref="E25:H25">
    <cfRule type="cellIs" dxfId="5295" priority="274" operator="greaterThan">
      <formula>$E$10</formula>
    </cfRule>
  </conditionalFormatting>
  <conditionalFormatting sqref="J25:K25">
    <cfRule type="cellIs" dxfId="5294" priority="273" operator="greaterThan">
      <formula>$J$10</formula>
    </cfRule>
  </conditionalFormatting>
  <conditionalFormatting sqref="P25">
    <cfRule type="cellIs" dxfId="5293" priority="272" operator="greaterThan">
      <formula>$P$10</formula>
    </cfRule>
  </conditionalFormatting>
  <conditionalFormatting sqref="P25">
    <cfRule type="cellIs" dxfId="5292" priority="271" operator="greaterThan">
      <formula>$P$10</formula>
    </cfRule>
  </conditionalFormatting>
  <conditionalFormatting sqref="I26">
    <cfRule type="cellIs" dxfId="5291" priority="270" operator="greaterThan">
      <formula>$I$10</formula>
    </cfRule>
  </conditionalFormatting>
  <conditionalFormatting sqref="I26">
    <cfRule type="cellIs" dxfId="5290" priority="269" operator="greaterThan">
      <formula>$I$10</formula>
    </cfRule>
  </conditionalFormatting>
  <conditionalFormatting sqref="N26">
    <cfRule type="cellIs" dxfId="5289" priority="268" operator="greaterThan">
      <formula>$N$10</formula>
    </cfRule>
  </conditionalFormatting>
  <conditionalFormatting sqref="M26">
    <cfRule type="cellIs" dxfId="5288" priority="267" operator="greaterThan">
      <formula>$M$10</formula>
    </cfRule>
  </conditionalFormatting>
  <conditionalFormatting sqref="N26">
    <cfRule type="cellIs" dxfId="5287" priority="266" operator="greaterThan">
      <formula>$N$10</formula>
    </cfRule>
  </conditionalFormatting>
  <conditionalFormatting sqref="M26">
    <cfRule type="cellIs" dxfId="5286" priority="265" operator="greaterThan">
      <formula>$M$10</formula>
    </cfRule>
  </conditionalFormatting>
  <conditionalFormatting sqref="L26">
    <cfRule type="cellIs" dxfId="5285" priority="264" operator="greaterThan">
      <formula>$L$10</formula>
    </cfRule>
  </conditionalFormatting>
  <conditionalFormatting sqref="B26:D26">
    <cfRule type="cellIs" dxfId="5284" priority="263" operator="greaterThan">
      <formula>#REF!</formula>
    </cfRule>
  </conditionalFormatting>
  <conditionalFormatting sqref="E26:H26">
    <cfRule type="cellIs" dxfId="5283" priority="262" operator="greaterThan">
      <formula>$E$10</formula>
    </cfRule>
  </conditionalFormatting>
  <conditionalFormatting sqref="B26:D26">
    <cfRule type="cellIs" dxfId="5282" priority="261" operator="greaterThan">
      <formula>#REF!</formula>
    </cfRule>
  </conditionalFormatting>
  <conditionalFormatting sqref="E26:H26">
    <cfRule type="cellIs" dxfId="5281" priority="260" operator="greaterThan">
      <formula>$E$10</formula>
    </cfRule>
  </conditionalFormatting>
  <conditionalFormatting sqref="J26:K26">
    <cfRule type="cellIs" dxfId="5280" priority="259" operator="greaterThan">
      <formula>$J$10</formula>
    </cfRule>
  </conditionalFormatting>
  <conditionalFormatting sqref="P26">
    <cfRule type="cellIs" dxfId="5279" priority="258" operator="greaterThan">
      <formula>$P$10</formula>
    </cfRule>
  </conditionalFormatting>
  <conditionalFormatting sqref="P26">
    <cfRule type="cellIs" dxfId="5278" priority="257" operator="greaterThan">
      <formula>$P$10</formula>
    </cfRule>
  </conditionalFormatting>
  <conditionalFormatting sqref="I27">
    <cfRule type="cellIs" dxfId="5277" priority="256" operator="greaterThan">
      <formula>$I$10</formula>
    </cfRule>
  </conditionalFormatting>
  <conditionalFormatting sqref="I27">
    <cfRule type="cellIs" dxfId="5276" priority="255" operator="greaterThan">
      <formula>$I$10</formula>
    </cfRule>
  </conditionalFormatting>
  <conditionalFormatting sqref="N27">
    <cfRule type="cellIs" dxfId="5275" priority="254" operator="greaterThan">
      <formula>$N$10</formula>
    </cfRule>
  </conditionalFormatting>
  <conditionalFormatting sqref="M27">
    <cfRule type="cellIs" dxfId="5274" priority="253" operator="greaterThan">
      <formula>$M$10</formula>
    </cfRule>
  </conditionalFormatting>
  <conditionalFormatting sqref="N27">
    <cfRule type="cellIs" dxfId="5273" priority="252" operator="greaterThan">
      <formula>$N$10</formula>
    </cfRule>
  </conditionalFormatting>
  <conditionalFormatting sqref="M27">
    <cfRule type="cellIs" dxfId="5272" priority="251" operator="greaterThan">
      <formula>$M$10</formula>
    </cfRule>
  </conditionalFormatting>
  <conditionalFormatting sqref="L27">
    <cfRule type="cellIs" dxfId="5271" priority="250" operator="greaterThan">
      <formula>$L$10</formula>
    </cfRule>
  </conditionalFormatting>
  <conditionalFormatting sqref="B27:D27">
    <cfRule type="cellIs" dxfId="5270" priority="249" operator="greaterThan">
      <formula>#REF!</formula>
    </cfRule>
  </conditionalFormatting>
  <conditionalFormatting sqref="E27:H27">
    <cfRule type="cellIs" dxfId="5269" priority="248" operator="greaterThan">
      <formula>$E$10</formula>
    </cfRule>
  </conditionalFormatting>
  <conditionalFormatting sqref="B27:D27">
    <cfRule type="cellIs" dxfId="5268" priority="247" operator="greaterThan">
      <formula>#REF!</formula>
    </cfRule>
  </conditionalFormatting>
  <conditionalFormatting sqref="E27:H27">
    <cfRule type="cellIs" dxfId="5267" priority="246" operator="greaterThan">
      <formula>$E$10</formula>
    </cfRule>
  </conditionalFormatting>
  <conditionalFormatting sqref="J27">
    <cfRule type="cellIs" dxfId="5266" priority="245" operator="greaterThan">
      <formula>$J$10</formula>
    </cfRule>
  </conditionalFormatting>
  <conditionalFormatting sqref="P27">
    <cfRule type="cellIs" dxfId="5265" priority="244" operator="greaterThan">
      <formula>$P$10</formula>
    </cfRule>
  </conditionalFormatting>
  <conditionalFormatting sqref="P27">
    <cfRule type="cellIs" dxfId="5264" priority="243" operator="greaterThan">
      <formula>$P$10</formula>
    </cfRule>
  </conditionalFormatting>
  <conditionalFormatting sqref="I28">
    <cfRule type="cellIs" dxfId="5263" priority="242" operator="greaterThan">
      <formula>$I$10</formula>
    </cfRule>
  </conditionalFormatting>
  <conditionalFormatting sqref="I28">
    <cfRule type="cellIs" dxfId="5262" priority="241" operator="greaterThan">
      <formula>$I$10</formula>
    </cfRule>
  </conditionalFormatting>
  <conditionalFormatting sqref="N28">
    <cfRule type="cellIs" dxfId="5261" priority="240" operator="greaterThan">
      <formula>$N$10</formula>
    </cfRule>
  </conditionalFormatting>
  <conditionalFormatting sqref="M28">
    <cfRule type="cellIs" dxfId="5260" priority="239" operator="greaterThan">
      <formula>$M$10</formula>
    </cfRule>
  </conditionalFormatting>
  <conditionalFormatting sqref="N28">
    <cfRule type="cellIs" dxfId="5259" priority="238" operator="greaterThan">
      <formula>$N$10</formula>
    </cfRule>
  </conditionalFormatting>
  <conditionalFormatting sqref="M28">
    <cfRule type="cellIs" dxfId="5258" priority="237" operator="greaterThan">
      <formula>$M$10</formula>
    </cfRule>
  </conditionalFormatting>
  <conditionalFormatting sqref="L28">
    <cfRule type="cellIs" dxfId="5257" priority="236" operator="greaterThan">
      <formula>$L$10</formula>
    </cfRule>
  </conditionalFormatting>
  <conditionalFormatting sqref="B28:D28">
    <cfRule type="cellIs" dxfId="5256" priority="235" operator="greaterThan">
      <formula>#REF!</formula>
    </cfRule>
  </conditionalFormatting>
  <conditionalFormatting sqref="E28:H28">
    <cfRule type="cellIs" dxfId="5255" priority="234" operator="greaterThan">
      <formula>$E$10</formula>
    </cfRule>
  </conditionalFormatting>
  <conditionalFormatting sqref="B28:D28">
    <cfRule type="cellIs" dxfId="5254" priority="233" operator="greaterThan">
      <formula>#REF!</formula>
    </cfRule>
  </conditionalFormatting>
  <conditionalFormatting sqref="E28:H28">
    <cfRule type="cellIs" dxfId="5253" priority="232" operator="greaterThan">
      <formula>$E$10</formula>
    </cfRule>
  </conditionalFormatting>
  <conditionalFormatting sqref="J28">
    <cfRule type="cellIs" dxfId="5252" priority="231" operator="greaterThan">
      <formula>$J$10</formula>
    </cfRule>
  </conditionalFormatting>
  <conditionalFormatting sqref="P28">
    <cfRule type="cellIs" dxfId="5251" priority="230" operator="greaterThan">
      <formula>$P$10</formula>
    </cfRule>
  </conditionalFormatting>
  <conditionalFormatting sqref="P28">
    <cfRule type="cellIs" dxfId="5250" priority="229" operator="greaterThan">
      <formula>$P$10</formula>
    </cfRule>
  </conditionalFormatting>
  <conditionalFormatting sqref="O25">
    <cfRule type="cellIs" dxfId="5249" priority="228" operator="greaterThan">
      <formula>$N$10</formula>
    </cfRule>
  </conditionalFormatting>
  <conditionalFormatting sqref="O25">
    <cfRule type="cellIs" dxfId="5248" priority="227" operator="greaterThan">
      <formula>$N$10</formula>
    </cfRule>
  </conditionalFormatting>
  <conditionalFormatting sqref="O26">
    <cfRule type="cellIs" dxfId="5247" priority="226" operator="greaterThan">
      <formula>$N$10</formula>
    </cfRule>
  </conditionalFormatting>
  <conditionalFormatting sqref="O26">
    <cfRule type="cellIs" dxfId="5246" priority="225" operator="greaterThan">
      <formula>$N$10</formula>
    </cfRule>
  </conditionalFormatting>
  <conditionalFormatting sqref="O27">
    <cfRule type="cellIs" dxfId="5245" priority="224" operator="greaterThan">
      <formula>$N$10</formula>
    </cfRule>
  </conditionalFormatting>
  <conditionalFormatting sqref="O27">
    <cfRule type="cellIs" dxfId="5244" priority="223" operator="greaterThan">
      <formula>$N$10</formula>
    </cfRule>
  </conditionalFormatting>
  <conditionalFormatting sqref="O28">
    <cfRule type="cellIs" dxfId="5243" priority="222" operator="greaterThan">
      <formula>$N$10</formula>
    </cfRule>
  </conditionalFormatting>
  <conditionalFormatting sqref="O28">
    <cfRule type="cellIs" dxfId="5242" priority="221" operator="greaterThan">
      <formula>$N$10</formula>
    </cfRule>
  </conditionalFormatting>
  <conditionalFormatting sqref="K27">
    <cfRule type="cellIs" dxfId="5241" priority="220" operator="greaterThan">
      <formula>$J$10</formula>
    </cfRule>
  </conditionalFormatting>
  <conditionalFormatting sqref="K28">
    <cfRule type="cellIs" dxfId="5240" priority="219" operator="greaterThan">
      <formula>$J$10</formula>
    </cfRule>
  </conditionalFormatting>
  <conditionalFormatting sqref="Q25">
    <cfRule type="cellIs" dxfId="5239" priority="218" operator="greaterThan">
      <formula>$J$10</formula>
    </cfRule>
  </conditionalFormatting>
  <conditionalFormatting sqref="Q26">
    <cfRule type="cellIs" dxfId="5238" priority="217" operator="greaterThan">
      <formula>$J$10</formula>
    </cfRule>
  </conditionalFormatting>
  <conditionalFormatting sqref="Q27">
    <cfRule type="cellIs" dxfId="5237" priority="216" operator="greaterThan">
      <formula>$J$10</formula>
    </cfRule>
  </conditionalFormatting>
  <conditionalFormatting sqref="Q28">
    <cfRule type="cellIs" dxfId="5236" priority="215" operator="greaterThan">
      <formula>$J$10</formula>
    </cfRule>
  </conditionalFormatting>
  <conditionalFormatting sqref="Q31">
    <cfRule type="cellIs" dxfId="5235" priority="160" operator="greaterThan">
      <formula>$J$10</formula>
    </cfRule>
  </conditionalFormatting>
  <conditionalFormatting sqref="I29">
    <cfRule type="cellIs" dxfId="5234" priority="214" operator="greaterThan">
      <formula>$I$10</formula>
    </cfRule>
  </conditionalFormatting>
  <conditionalFormatting sqref="I29">
    <cfRule type="cellIs" dxfId="5233" priority="213" operator="greaterThan">
      <formula>$I$10</formula>
    </cfRule>
  </conditionalFormatting>
  <conditionalFormatting sqref="N29">
    <cfRule type="cellIs" dxfId="5232" priority="212" operator="greaterThan">
      <formula>$N$10</formula>
    </cfRule>
  </conditionalFormatting>
  <conditionalFormatting sqref="M29">
    <cfRule type="cellIs" dxfId="5231" priority="211" operator="greaterThan">
      <formula>$M$10</formula>
    </cfRule>
  </conditionalFormatting>
  <conditionalFormatting sqref="N29">
    <cfRule type="cellIs" dxfId="5230" priority="210" operator="greaterThan">
      <formula>$N$10</formula>
    </cfRule>
  </conditionalFormatting>
  <conditionalFormatting sqref="M29">
    <cfRule type="cellIs" dxfId="5229" priority="209" operator="greaterThan">
      <formula>$M$10</formula>
    </cfRule>
  </conditionalFormatting>
  <conditionalFormatting sqref="L29">
    <cfRule type="cellIs" dxfId="5228" priority="208" operator="greaterThan">
      <formula>$L$10</formula>
    </cfRule>
  </conditionalFormatting>
  <conditionalFormatting sqref="B29:D29">
    <cfRule type="cellIs" dxfId="5227" priority="207" operator="greaterThan">
      <formula>#REF!</formula>
    </cfRule>
  </conditionalFormatting>
  <conditionalFormatting sqref="E29:H29">
    <cfRule type="cellIs" dxfId="5226" priority="206" operator="greaterThan">
      <formula>$E$10</formula>
    </cfRule>
  </conditionalFormatting>
  <conditionalFormatting sqref="B29:D29">
    <cfRule type="cellIs" dxfId="5225" priority="205" operator="greaterThan">
      <formula>#REF!</formula>
    </cfRule>
  </conditionalFormatting>
  <conditionalFormatting sqref="E29:H29">
    <cfRule type="cellIs" dxfId="5224" priority="204" operator="greaterThan">
      <formula>$E$10</formula>
    </cfRule>
  </conditionalFormatting>
  <conditionalFormatting sqref="J29:K29">
    <cfRule type="cellIs" dxfId="5223" priority="203" operator="greaterThan">
      <formula>$J$10</formula>
    </cfRule>
  </conditionalFormatting>
  <conditionalFormatting sqref="P29">
    <cfRule type="cellIs" dxfId="5222" priority="202" operator="greaterThan">
      <formula>$P$10</formula>
    </cfRule>
  </conditionalFormatting>
  <conditionalFormatting sqref="P29">
    <cfRule type="cellIs" dxfId="5221" priority="201" operator="greaterThan">
      <formula>$P$10</formula>
    </cfRule>
  </conditionalFormatting>
  <conditionalFormatting sqref="I30">
    <cfRule type="cellIs" dxfId="5220" priority="200" operator="greaterThan">
      <formula>$I$10</formula>
    </cfRule>
  </conditionalFormatting>
  <conditionalFormatting sqref="I30">
    <cfRule type="cellIs" dxfId="5219" priority="199" operator="greaterThan">
      <formula>$I$10</formula>
    </cfRule>
  </conditionalFormatting>
  <conditionalFormatting sqref="N30">
    <cfRule type="cellIs" dxfId="5218" priority="198" operator="greaterThan">
      <formula>$N$10</formula>
    </cfRule>
  </conditionalFormatting>
  <conditionalFormatting sqref="M30">
    <cfRule type="cellIs" dxfId="5217" priority="197" operator="greaterThan">
      <formula>$M$10</formula>
    </cfRule>
  </conditionalFormatting>
  <conditionalFormatting sqref="N30">
    <cfRule type="cellIs" dxfId="5216" priority="196" operator="greaterThan">
      <formula>$N$10</formula>
    </cfRule>
  </conditionalFormatting>
  <conditionalFormatting sqref="M30">
    <cfRule type="cellIs" dxfId="5215" priority="195" operator="greaterThan">
      <formula>$M$10</formula>
    </cfRule>
  </conditionalFormatting>
  <conditionalFormatting sqref="L30">
    <cfRule type="cellIs" dxfId="5214" priority="194" operator="greaterThan">
      <formula>$L$10</formula>
    </cfRule>
  </conditionalFormatting>
  <conditionalFormatting sqref="B30:D30">
    <cfRule type="cellIs" dxfId="5213" priority="193" operator="greaterThan">
      <formula>#REF!</formula>
    </cfRule>
  </conditionalFormatting>
  <conditionalFormatting sqref="B30:D30">
    <cfRule type="cellIs" dxfId="5212" priority="192" operator="greaterThan">
      <formula>#REF!</formula>
    </cfRule>
  </conditionalFormatting>
  <conditionalFormatting sqref="J30:K30">
    <cfRule type="cellIs" dxfId="5211" priority="191" operator="greaterThan">
      <formula>$J$10</formula>
    </cfRule>
  </conditionalFormatting>
  <conditionalFormatting sqref="P30">
    <cfRule type="cellIs" dxfId="5210" priority="190" operator="greaterThan">
      <formula>$P$10</formula>
    </cfRule>
  </conditionalFormatting>
  <conditionalFormatting sqref="P30">
    <cfRule type="cellIs" dxfId="5209" priority="189" operator="greaterThan">
      <formula>$P$10</formula>
    </cfRule>
  </conditionalFormatting>
  <conditionalFormatting sqref="I31">
    <cfRule type="cellIs" dxfId="5208" priority="188" operator="greaterThan">
      <formula>$I$10</formula>
    </cfRule>
  </conditionalFormatting>
  <conditionalFormatting sqref="I31">
    <cfRule type="cellIs" dxfId="5207" priority="187" operator="greaterThan">
      <formula>$I$10</formula>
    </cfRule>
  </conditionalFormatting>
  <conditionalFormatting sqref="N31">
    <cfRule type="cellIs" dxfId="5206" priority="186" operator="greaterThan">
      <formula>$N$10</formula>
    </cfRule>
  </conditionalFormatting>
  <conditionalFormatting sqref="M31">
    <cfRule type="cellIs" dxfId="5205" priority="185" operator="greaterThan">
      <formula>$M$10</formula>
    </cfRule>
  </conditionalFormatting>
  <conditionalFormatting sqref="N31">
    <cfRule type="cellIs" dxfId="5204" priority="184" operator="greaterThan">
      <formula>$N$10</formula>
    </cfRule>
  </conditionalFormatting>
  <conditionalFormatting sqref="M31">
    <cfRule type="cellIs" dxfId="5203" priority="183" operator="greaterThan">
      <formula>$M$10</formula>
    </cfRule>
  </conditionalFormatting>
  <conditionalFormatting sqref="L31">
    <cfRule type="cellIs" dxfId="5202" priority="182" operator="greaterThan">
      <formula>$L$10</formula>
    </cfRule>
  </conditionalFormatting>
  <conditionalFormatting sqref="B31:D31">
    <cfRule type="cellIs" dxfId="5201" priority="181" operator="greaterThan">
      <formula>#REF!</formula>
    </cfRule>
  </conditionalFormatting>
  <conditionalFormatting sqref="E31:H31">
    <cfRule type="cellIs" dxfId="5200" priority="180" operator="greaterThan">
      <formula>$E$10</formula>
    </cfRule>
  </conditionalFormatting>
  <conditionalFormatting sqref="B31:D31">
    <cfRule type="cellIs" dxfId="5199" priority="179" operator="greaterThan">
      <formula>#REF!</formula>
    </cfRule>
  </conditionalFormatting>
  <conditionalFormatting sqref="E31:H31">
    <cfRule type="cellIs" dxfId="5198" priority="178" operator="greaterThan">
      <formula>$E$10</formula>
    </cfRule>
  </conditionalFormatting>
  <conditionalFormatting sqref="J31:K31">
    <cfRule type="cellIs" dxfId="5197" priority="177" operator="greaterThan">
      <formula>$J$10</formula>
    </cfRule>
  </conditionalFormatting>
  <conditionalFormatting sqref="P31">
    <cfRule type="cellIs" dxfId="5196" priority="176" operator="greaterThan">
      <formula>$P$10</formula>
    </cfRule>
  </conditionalFormatting>
  <conditionalFormatting sqref="P31">
    <cfRule type="cellIs" dxfId="5195" priority="175" operator="greaterThan">
      <formula>$P$10</formula>
    </cfRule>
  </conditionalFormatting>
  <conditionalFormatting sqref="O29">
    <cfRule type="cellIs" dxfId="5194" priority="174" operator="greaterThan">
      <formula>$N$10</formula>
    </cfRule>
  </conditionalFormatting>
  <conditionalFormatting sqref="O29">
    <cfRule type="cellIs" dxfId="5193" priority="173" operator="greaterThan">
      <formula>$N$10</formula>
    </cfRule>
  </conditionalFormatting>
  <conditionalFormatting sqref="O30">
    <cfRule type="cellIs" dxfId="5192" priority="172" operator="greaterThan">
      <formula>$N$10</formula>
    </cfRule>
  </conditionalFormatting>
  <conditionalFormatting sqref="O30">
    <cfRule type="cellIs" dxfId="5191" priority="171" operator="greaterThan">
      <formula>$N$10</formula>
    </cfRule>
  </conditionalFormatting>
  <conditionalFormatting sqref="O31">
    <cfRule type="cellIs" dxfId="5190" priority="170" operator="greaterThan">
      <formula>$N$10</formula>
    </cfRule>
  </conditionalFormatting>
  <conditionalFormatting sqref="O31">
    <cfRule type="cellIs" dxfId="5189" priority="169" operator="greaterThan">
      <formula>$N$10</formula>
    </cfRule>
  </conditionalFormatting>
  <conditionalFormatting sqref="E30">
    <cfRule type="cellIs" dxfId="5188" priority="168" operator="greaterThan">
      <formula>#REF!</formula>
    </cfRule>
  </conditionalFormatting>
  <conditionalFormatting sqref="E30">
    <cfRule type="cellIs" dxfId="5187" priority="167" operator="greaterThan">
      <formula>#REF!</formula>
    </cfRule>
  </conditionalFormatting>
  <conditionalFormatting sqref="F30">
    <cfRule type="cellIs" dxfId="5186" priority="166" operator="greaterThan">
      <formula>#REF!</formula>
    </cfRule>
  </conditionalFormatting>
  <conditionalFormatting sqref="F30">
    <cfRule type="cellIs" dxfId="5185" priority="165" operator="greaterThan">
      <formula>#REF!</formula>
    </cfRule>
  </conditionalFormatting>
  <conditionalFormatting sqref="G30:H30">
    <cfRule type="cellIs" dxfId="5184" priority="164" operator="greaterThan">
      <formula>#REF!</formula>
    </cfRule>
  </conditionalFormatting>
  <conditionalFormatting sqref="G30:H30">
    <cfRule type="cellIs" dxfId="5183" priority="163" operator="greaterThan">
      <formula>#REF!</formula>
    </cfRule>
  </conditionalFormatting>
  <conditionalFormatting sqref="Q29">
    <cfRule type="cellIs" dxfId="5182" priority="162" operator="greaterThan">
      <formula>$J$10</formula>
    </cfRule>
  </conditionalFormatting>
  <conditionalFormatting sqref="Q30">
    <cfRule type="cellIs" dxfId="5181" priority="161" operator="greaterThan">
      <formula>$J$10</formula>
    </cfRule>
  </conditionalFormatting>
  <conditionalFormatting sqref="I32">
    <cfRule type="cellIs" dxfId="5180" priority="159" operator="greaterThan">
      <formula>$I$10</formula>
    </cfRule>
  </conditionalFormatting>
  <conditionalFormatting sqref="I32">
    <cfRule type="cellIs" dxfId="5179" priority="158" operator="greaterThan">
      <formula>$I$10</formula>
    </cfRule>
  </conditionalFormatting>
  <conditionalFormatting sqref="N32">
    <cfRule type="cellIs" dxfId="5178" priority="157" operator="greaterThan">
      <formula>$N$10</formula>
    </cfRule>
  </conditionalFormatting>
  <conditionalFormatting sqref="M32">
    <cfRule type="cellIs" dxfId="5177" priority="156" operator="greaterThan">
      <formula>$M$10</formula>
    </cfRule>
  </conditionalFormatting>
  <conditionalFormatting sqref="N32">
    <cfRule type="cellIs" dxfId="5176" priority="155" operator="greaterThan">
      <formula>$N$10</formula>
    </cfRule>
  </conditionalFormatting>
  <conditionalFormatting sqref="M32">
    <cfRule type="cellIs" dxfId="5175" priority="154" operator="greaterThan">
      <formula>$M$10</formula>
    </cfRule>
  </conditionalFormatting>
  <conditionalFormatting sqref="L32">
    <cfRule type="cellIs" dxfId="5174" priority="153" operator="greaterThan">
      <formula>$L$10</formula>
    </cfRule>
  </conditionalFormatting>
  <conditionalFormatting sqref="B32:D32">
    <cfRule type="cellIs" dxfId="5173" priority="152" operator="greaterThan">
      <formula>#REF!</formula>
    </cfRule>
  </conditionalFormatting>
  <conditionalFormatting sqref="E32:H32">
    <cfRule type="cellIs" dxfId="5172" priority="151" operator="greaterThan">
      <formula>$E$10</formula>
    </cfRule>
  </conditionalFormatting>
  <conditionalFormatting sqref="B32:D32">
    <cfRule type="cellIs" dxfId="5171" priority="150" operator="greaterThan">
      <formula>#REF!</formula>
    </cfRule>
  </conditionalFormatting>
  <conditionalFormatting sqref="E32:H32">
    <cfRule type="cellIs" dxfId="5170" priority="149" operator="greaterThan">
      <formula>$E$10</formula>
    </cfRule>
  </conditionalFormatting>
  <conditionalFormatting sqref="J32:K32">
    <cfRule type="cellIs" dxfId="5169" priority="148" operator="greaterThan">
      <formula>$J$10</formula>
    </cfRule>
  </conditionalFormatting>
  <conditionalFormatting sqref="P32">
    <cfRule type="cellIs" dxfId="5168" priority="147" operator="greaterThan">
      <formula>$P$10</formula>
    </cfRule>
  </conditionalFormatting>
  <conditionalFormatting sqref="P32">
    <cfRule type="cellIs" dxfId="5167" priority="146" operator="greaterThan">
      <formula>$P$10</formula>
    </cfRule>
  </conditionalFormatting>
  <conditionalFormatting sqref="I33">
    <cfRule type="cellIs" dxfId="5166" priority="145" operator="greaterThan">
      <formula>$I$10</formula>
    </cfRule>
  </conditionalFormatting>
  <conditionalFormatting sqref="I33">
    <cfRule type="cellIs" dxfId="5165" priority="144" operator="greaterThan">
      <formula>$I$10</formula>
    </cfRule>
  </conditionalFormatting>
  <conditionalFormatting sqref="N33">
    <cfRule type="cellIs" dxfId="5164" priority="143" operator="greaterThan">
      <formula>$N$10</formula>
    </cfRule>
  </conditionalFormatting>
  <conditionalFormatting sqref="M33">
    <cfRule type="cellIs" dxfId="5163" priority="142" operator="greaterThan">
      <formula>$M$10</formula>
    </cfRule>
  </conditionalFormatting>
  <conditionalFormatting sqref="N33">
    <cfRule type="cellIs" dxfId="5162" priority="141" operator="greaterThan">
      <formula>$N$10</formula>
    </cfRule>
  </conditionalFormatting>
  <conditionalFormatting sqref="M33">
    <cfRule type="cellIs" dxfId="5161" priority="140" operator="greaterThan">
      <formula>$M$10</formula>
    </cfRule>
  </conditionalFormatting>
  <conditionalFormatting sqref="L33">
    <cfRule type="cellIs" dxfId="5160" priority="139" operator="greaterThan">
      <formula>$L$10</formula>
    </cfRule>
  </conditionalFormatting>
  <conditionalFormatting sqref="B33:D33">
    <cfRule type="cellIs" dxfId="5159" priority="138" operator="greaterThan">
      <formula>#REF!</formula>
    </cfRule>
  </conditionalFormatting>
  <conditionalFormatting sqref="E33:H33">
    <cfRule type="cellIs" dxfId="5158" priority="137" operator="greaterThan">
      <formula>$E$10</formula>
    </cfRule>
  </conditionalFormatting>
  <conditionalFormatting sqref="B33:D33">
    <cfRule type="cellIs" dxfId="5157" priority="136" operator="greaterThan">
      <formula>#REF!</formula>
    </cfRule>
  </conditionalFormatting>
  <conditionalFormatting sqref="E33:H33">
    <cfRule type="cellIs" dxfId="5156" priority="135" operator="greaterThan">
      <formula>$E$10</formula>
    </cfRule>
  </conditionalFormatting>
  <conditionalFormatting sqref="J33:K33">
    <cfRule type="cellIs" dxfId="5155" priority="134" operator="greaterThan">
      <formula>$J$10</formula>
    </cfRule>
  </conditionalFormatting>
  <conditionalFormatting sqref="P33">
    <cfRule type="cellIs" dxfId="5154" priority="133" operator="greaterThan">
      <formula>$P$10</formula>
    </cfRule>
  </conditionalFormatting>
  <conditionalFormatting sqref="P33">
    <cfRule type="cellIs" dxfId="5153" priority="132" operator="greaterThan">
      <formula>$P$10</formula>
    </cfRule>
  </conditionalFormatting>
  <conditionalFormatting sqref="I34">
    <cfRule type="cellIs" dxfId="5152" priority="131" operator="greaterThan">
      <formula>$I$10</formula>
    </cfRule>
  </conditionalFormatting>
  <conditionalFormatting sqref="I34">
    <cfRule type="cellIs" dxfId="5151" priority="130" operator="greaterThan">
      <formula>$I$10</formula>
    </cfRule>
  </conditionalFormatting>
  <conditionalFormatting sqref="N34">
    <cfRule type="cellIs" dxfId="5150" priority="129" operator="greaterThan">
      <formula>$N$10</formula>
    </cfRule>
  </conditionalFormatting>
  <conditionalFormatting sqref="M34">
    <cfRule type="cellIs" dxfId="5149" priority="128" operator="greaterThan">
      <formula>$M$10</formula>
    </cfRule>
  </conditionalFormatting>
  <conditionalFormatting sqref="N34">
    <cfRule type="cellIs" dxfId="5148" priority="127" operator="greaterThan">
      <formula>$N$10</formula>
    </cfRule>
  </conditionalFormatting>
  <conditionalFormatting sqref="M34">
    <cfRule type="cellIs" dxfId="5147" priority="126" operator="greaterThan">
      <formula>$M$10</formula>
    </cfRule>
  </conditionalFormatting>
  <conditionalFormatting sqref="L34">
    <cfRule type="cellIs" dxfId="5146" priority="125" operator="greaterThan">
      <formula>$L$10</formula>
    </cfRule>
  </conditionalFormatting>
  <conditionalFormatting sqref="B34:D34">
    <cfRule type="cellIs" dxfId="5145" priority="124" operator="greaterThan">
      <formula>#REF!</formula>
    </cfRule>
  </conditionalFormatting>
  <conditionalFormatting sqref="E34:H34">
    <cfRule type="cellIs" dxfId="5144" priority="123" operator="greaterThan">
      <formula>$E$10</formula>
    </cfRule>
  </conditionalFormatting>
  <conditionalFormatting sqref="B34:D34">
    <cfRule type="cellIs" dxfId="5143" priority="122" operator="greaterThan">
      <formula>#REF!</formula>
    </cfRule>
  </conditionalFormatting>
  <conditionalFormatting sqref="E34:H34">
    <cfRule type="cellIs" dxfId="5142" priority="121" operator="greaterThan">
      <formula>$E$10</formula>
    </cfRule>
  </conditionalFormatting>
  <conditionalFormatting sqref="J34">
    <cfRule type="cellIs" dxfId="5141" priority="120" operator="greaterThan">
      <formula>$J$10</formula>
    </cfRule>
  </conditionalFormatting>
  <conditionalFormatting sqref="P34">
    <cfRule type="cellIs" dxfId="5140" priority="119" operator="greaterThan">
      <formula>$P$10</formula>
    </cfRule>
  </conditionalFormatting>
  <conditionalFormatting sqref="P34">
    <cfRule type="cellIs" dxfId="5139" priority="118" operator="greaterThan">
      <formula>$P$10</formula>
    </cfRule>
  </conditionalFormatting>
  <conditionalFormatting sqref="I35">
    <cfRule type="cellIs" dxfId="5138" priority="117" operator="greaterThan">
      <formula>$I$10</formula>
    </cfRule>
  </conditionalFormatting>
  <conditionalFormatting sqref="I35">
    <cfRule type="cellIs" dxfId="5137" priority="116" operator="greaterThan">
      <formula>$I$10</formula>
    </cfRule>
  </conditionalFormatting>
  <conditionalFormatting sqref="N35">
    <cfRule type="cellIs" dxfId="5136" priority="115" operator="greaterThan">
      <formula>$N$10</formula>
    </cfRule>
  </conditionalFormatting>
  <conditionalFormatting sqref="M35">
    <cfRule type="cellIs" dxfId="5135" priority="114" operator="greaterThan">
      <formula>$M$10</formula>
    </cfRule>
  </conditionalFormatting>
  <conditionalFormatting sqref="N35">
    <cfRule type="cellIs" dxfId="5134" priority="113" operator="greaterThan">
      <formula>$N$10</formula>
    </cfRule>
  </conditionalFormatting>
  <conditionalFormatting sqref="M35">
    <cfRule type="cellIs" dxfId="5133" priority="112" operator="greaterThan">
      <formula>$M$10</formula>
    </cfRule>
  </conditionalFormatting>
  <conditionalFormatting sqref="L35">
    <cfRule type="cellIs" dxfId="5132" priority="111" operator="greaterThan">
      <formula>$L$10</formula>
    </cfRule>
  </conditionalFormatting>
  <conditionalFormatting sqref="B35:D35">
    <cfRule type="cellIs" dxfId="5131" priority="110" operator="greaterThan">
      <formula>#REF!</formula>
    </cfRule>
  </conditionalFormatting>
  <conditionalFormatting sqref="E35:H35">
    <cfRule type="cellIs" dxfId="5130" priority="109" operator="greaterThan">
      <formula>$E$10</formula>
    </cfRule>
  </conditionalFormatting>
  <conditionalFormatting sqref="B35:D35">
    <cfRule type="cellIs" dxfId="5129" priority="108" operator="greaterThan">
      <formula>#REF!</formula>
    </cfRule>
  </conditionalFormatting>
  <conditionalFormatting sqref="E35:H35">
    <cfRule type="cellIs" dxfId="5128" priority="107" operator="greaterThan">
      <formula>$E$10</formula>
    </cfRule>
  </conditionalFormatting>
  <conditionalFormatting sqref="J35">
    <cfRule type="cellIs" dxfId="5127" priority="106" operator="greaterThan">
      <formula>$J$10</formula>
    </cfRule>
  </conditionalFormatting>
  <conditionalFormatting sqref="P35">
    <cfRule type="cellIs" dxfId="5126" priority="105" operator="greaterThan">
      <formula>$P$10</formula>
    </cfRule>
  </conditionalFormatting>
  <conditionalFormatting sqref="P35">
    <cfRule type="cellIs" dxfId="5125" priority="104" operator="greaterThan">
      <formula>$P$10</formula>
    </cfRule>
  </conditionalFormatting>
  <conditionalFormatting sqref="O32">
    <cfRule type="cellIs" dxfId="5124" priority="103" operator="greaterThan">
      <formula>$N$10</formula>
    </cfRule>
  </conditionalFormatting>
  <conditionalFormatting sqref="O32">
    <cfRule type="cellIs" dxfId="5123" priority="102" operator="greaterThan">
      <formula>$N$10</formula>
    </cfRule>
  </conditionalFormatting>
  <conditionalFormatting sqref="O33">
    <cfRule type="cellIs" dxfId="5122" priority="101" operator="greaterThan">
      <formula>$N$10</formula>
    </cfRule>
  </conditionalFormatting>
  <conditionalFormatting sqref="O33">
    <cfRule type="cellIs" dxfId="5121" priority="100" operator="greaterThan">
      <formula>$N$10</formula>
    </cfRule>
  </conditionalFormatting>
  <conditionalFormatting sqref="O34">
    <cfRule type="cellIs" dxfId="5120" priority="99" operator="greaterThan">
      <formula>$N$10</formula>
    </cfRule>
  </conditionalFormatting>
  <conditionalFormatting sqref="O34">
    <cfRule type="cellIs" dxfId="5119" priority="98" operator="greaterThan">
      <formula>$N$10</formula>
    </cfRule>
  </conditionalFormatting>
  <conditionalFormatting sqref="O35">
    <cfRule type="cellIs" dxfId="5118" priority="97" operator="greaterThan">
      <formula>$N$10</formula>
    </cfRule>
  </conditionalFormatting>
  <conditionalFormatting sqref="O35">
    <cfRule type="cellIs" dxfId="5117" priority="96" operator="greaterThan">
      <formula>$N$10</formula>
    </cfRule>
  </conditionalFormatting>
  <conditionalFormatting sqref="K34">
    <cfRule type="cellIs" dxfId="5116" priority="95" operator="greaterThan">
      <formula>$J$10</formula>
    </cfRule>
  </conditionalFormatting>
  <conditionalFormatting sqref="K35">
    <cfRule type="cellIs" dxfId="5115" priority="94" operator="greaterThan">
      <formula>$J$10</formula>
    </cfRule>
  </conditionalFormatting>
  <conditionalFormatting sqref="Q32">
    <cfRule type="cellIs" dxfId="5114" priority="93" operator="greaterThan">
      <formula>$J$10</formula>
    </cfRule>
  </conditionalFormatting>
  <conditionalFormatting sqref="Q33">
    <cfRule type="cellIs" dxfId="5113" priority="92" operator="greaterThan">
      <formula>$J$10</formula>
    </cfRule>
  </conditionalFormatting>
  <conditionalFormatting sqref="Q34">
    <cfRule type="cellIs" dxfId="5112" priority="91" operator="greaterThan">
      <formula>$J$10</formula>
    </cfRule>
  </conditionalFormatting>
  <conditionalFormatting sqref="Q35">
    <cfRule type="cellIs" dxfId="5111" priority="90" operator="greaterThan">
      <formula>$J$10</formula>
    </cfRule>
  </conditionalFormatting>
  <conditionalFormatting sqref="Q38">
    <cfRule type="cellIs" dxfId="5110" priority="35" operator="greaterThan">
      <formula>$J$10</formula>
    </cfRule>
  </conditionalFormatting>
  <conditionalFormatting sqref="I36">
    <cfRule type="cellIs" dxfId="5109" priority="89" operator="greaterThan">
      <formula>$I$10</formula>
    </cfRule>
  </conditionalFormatting>
  <conditionalFormatting sqref="I36">
    <cfRule type="cellIs" dxfId="5108" priority="88" operator="greaterThan">
      <formula>$I$10</formula>
    </cfRule>
  </conditionalFormatting>
  <conditionalFormatting sqref="N36">
    <cfRule type="cellIs" dxfId="5107" priority="87" operator="greaterThan">
      <formula>$N$10</formula>
    </cfRule>
  </conditionalFormatting>
  <conditionalFormatting sqref="M36">
    <cfRule type="cellIs" dxfId="5106" priority="86" operator="greaterThan">
      <formula>$M$10</formula>
    </cfRule>
  </conditionalFormatting>
  <conditionalFormatting sqref="N36">
    <cfRule type="cellIs" dxfId="5105" priority="85" operator="greaterThan">
      <formula>$N$10</formula>
    </cfRule>
  </conditionalFormatting>
  <conditionalFormatting sqref="M36">
    <cfRule type="cellIs" dxfId="5104" priority="84" operator="greaterThan">
      <formula>$M$10</formula>
    </cfRule>
  </conditionalFormatting>
  <conditionalFormatting sqref="L36">
    <cfRule type="cellIs" dxfId="5103" priority="83" operator="greaterThan">
      <formula>$L$10</formula>
    </cfRule>
  </conditionalFormatting>
  <conditionalFormatting sqref="B36:D36">
    <cfRule type="cellIs" dxfId="5102" priority="82" operator="greaterThan">
      <formula>#REF!</formula>
    </cfRule>
  </conditionalFormatting>
  <conditionalFormatting sqref="E36:H36">
    <cfRule type="cellIs" dxfId="5101" priority="81" operator="greaterThan">
      <formula>$E$10</formula>
    </cfRule>
  </conditionalFormatting>
  <conditionalFormatting sqref="B36:D36">
    <cfRule type="cellIs" dxfId="5100" priority="80" operator="greaterThan">
      <formula>#REF!</formula>
    </cfRule>
  </conditionalFormatting>
  <conditionalFormatting sqref="E36:H36">
    <cfRule type="cellIs" dxfId="5099" priority="79" operator="greaterThan">
      <formula>$E$10</formula>
    </cfRule>
  </conditionalFormatting>
  <conditionalFormatting sqref="J36:K36">
    <cfRule type="cellIs" dxfId="5098" priority="78" operator="greaterThan">
      <formula>$J$10</formula>
    </cfRule>
  </conditionalFormatting>
  <conditionalFormatting sqref="P36">
    <cfRule type="cellIs" dxfId="5097" priority="77" operator="greaterThan">
      <formula>$P$10</formula>
    </cfRule>
  </conditionalFormatting>
  <conditionalFormatting sqref="P36">
    <cfRule type="cellIs" dxfId="5096" priority="76" operator="greaterThan">
      <formula>$P$10</formula>
    </cfRule>
  </conditionalFormatting>
  <conditionalFormatting sqref="I37">
    <cfRule type="cellIs" dxfId="5095" priority="75" operator="greaterThan">
      <formula>$I$10</formula>
    </cfRule>
  </conditionalFormatting>
  <conditionalFormatting sqref="I37">
    <cfRule type="cellIs" dxfId="5094" priority="74" operator="greaterThan">
      <formula>$I$10</formula>
    </cfRule>
  </conditionalFormatting>
  <conditionalFormatting sqref="N37">
    <cfRule type="cellIs" dxfId="5093" priority="73" operator="greaterThan">
      <formula>$N$10</formula>
    </cfRule>
  </conditionalFormatting>
  <conditionalFormatting sqref="M37">
    <cfRule type="cellIs" dxfId="5092" priority="72" operator="greaterThan">
      <formula>$M$10</formula>
    </cfRule>
  </conditionalFormatting>
  <conditionalFormatting sqref="N37">
    <cfRule type="cellIs" dxfId="5091" priority="71" operator="greaterThan">
      <formula>$N$10</formula>
    </cfRule>
  </conditionalFormatting>
  <conditionalFormatting sqref="M37">
    <cfRule type="cellIs" dxfId="5090" priority="70" operator="greaterThan">
      <formula>$M$10</formula>
    </cfRule>
  </conditionalFormatting>
  <conditionalFormatting sqref="L37">
    <cfRule type="cellIs" dxfId="5089" priority="69" operator="greaterThan">
      <formula>$L$10</formula>
    </cfRule>
  </conditionalFormatting>
  <conditionalFormatting sqref="B37:D37">
    <cfRule type="cellIs" dxfId="5088" priority="68" operator="greaterThan">
      <formula>#REF!</formula>
    </cfRule>
  </conditionalFormatting>
  <conditionalFormatting sqref="B37:D37">
    <cfRule type="cellIs" dxfId="5087" priority="67" operator="greaterThan">
      <formula>#REF!</formula>
    </cfRule>
  </conditionalFormatting>
  <conditionalFormatting sqref="J37:K37">
    <cfRule type="cellIs" dxfId="5086" priority="66" operator="greaterThan">
      <formula>$J$10</formula>
    </cfRule>
  </conditionalFormatting>
  <conditionalFormatting sqref="P37">
    <cfRule type="cellIs" dxfId="5085" priority="65" operator="greaterThan">
      <formula>$P$10</formula>
    </cfRule>
  </conditionalFormatting>
  <conditionalFormatting sqref="P37">
    <cfRule type="cellIs" dxfId="5084" priority="64" operator="greaterThan">
      <formula>$P$10</formula>
    </cfRule>
  </conditionalFormatting>
  <conditionalFormatting sqref="I38">
    <cfRule type="cellIs" dxfId="5083" priority="63" operator="greaterThan">
      <formula>$I$10</formula>
    </cfRule>
  </conditionalFormatting>
  <conditionalFormatting sqref="I38">
    <cfRule type="cellIs" dxfId="5082" priority="62" operator="greaterThan">
      <formula>$I$10</formula>
    </cfRule>
  </conditionalFormatting>
  <conditionalFormatting sqref="N38">
    <cfRule type="cellIs" dxfId="5081" priority="61" operator="greaterThan">
      <formula>$N$10</formula>
    </cfRule>
  </conditionalFormatting>
  <conditionalFormatting sqref="M38">
    <cfRule type="cellIs" dxfId="5080" priority="60" operator="greaterThan">
      <formula>$M$10</formula>
    </cfRule>
  </conditionalFormatting>
  <conditionalFormatting sqref="N38">
    <cfRule type="cellIs" dxfId="5079" priority="59" operator="greaterThan">
      <formula>$N$10</formula>
    </cfRule>
  </conditionalFormatting>
  <conditionalFormatting sqref="M38">
    <cfRule type="cellIs" dxfId="5078" priority="58" operator="greaterThan">
      <formula>$M$10</formula>
    </cfRule>
  </conditionalFormatting>
  <conditionalFormatting sqref="L38">
    <cfRule type="cellIs" dxfId="5077" priority="57" operator="greaterThan">
      <formula>$L$10</formula>
    </cfRule>
  </conditionalFormatting>
  <conditionalFormatting sqref="B38:D38">
    <cfRule type="cellIs" dxfId="5076" priority="56" operator="greaterThan">
      <formula>#REF!</formula>
    </cfRule>
  </conditionalFormatting>
  <conditionalFormatting sqref="E38:H38">
    <cfRule type="cellIs" dxfId="5075" priority="55" operator="greaterThan">
      <formula>$E$10</formula>
    </cfRule>
  </conditionalFormatting>
  <conditionalFormatting sqref="B38:D38">
    <cfRule type="cellIs" dxfId="5074" priority="54" operator="greaterThan">
      <formula>#REF!</formula>
    </cfRule>
  </conditionalFormatting>
  <conditionalFormatting sqref="E38:H38">
    <cfRule type="cellIs" dxfId="5073" priority="53" operator="greaterThan">
      <formula>$E$10</formula>
    </cfRule>
  </conditionalFormatting>
  <conditionalFormatting sqref="J38:K38">
    <cfRule type="cellIs" dxfId="5072" priority="52" operator="greaterThan">
      <formula>$J$10</formula>
    </cfRule>
  </conditionalFormatting>
  <conditionalFormatting sqref="P38">
    <cfRule type="cellIs" dxfId="5071" priority="51" operator="greaterThan">
      <formula>$P$10</formula>
    </cfRule>
  </conditionalFormatting>
  <conditionalFormatting sqref="P38">
    <cfRule type="cellIs" dxfId="5070" priority="50" operator="greaterThan">
      <formula>$P$10</formula>
    </cfRule>
  </conditionalFormatting>
  <conditionalFormatting sqref="O36">
    <cfRule type="cellIs" dxfId="5069" priority="49" operator="greaterThan">
      <formula>$N$10</formula>
    </cfRule>
  </conditionalFormatting>
  <conditionalFormatting sqref="O36">
    <cfRule type="cellIs" dxfId="5068" priority="48" operator="greaterThan">
      <formula>$N$10</formula>
    </cfRule>
  </conditionalFormatting>
  <conditionalFormatting sqref="O37">
    <cfRule type="cellIs" dxfId="5067" priority="47" operator="greaterThan">
      <formula>$N$10</formula>
    </cfRule>
  </conditionalFormatting>
  <conditionalFormatting sqref="O37">
    <cfRule type="cellIs" dxfId="5066" priority="46" operator="greaterThan">
      <formula>$N$10</formula>
    </cfRule>
  </conditionalFormatting>
  <conditionalFormatting sqref="O38">
    <cfRule type="cellIs" dxfId="5065" priority="45" operator="greaterThan">
      <formula>$N$10</formula>
    </cfRule>
  </conditionalFormatting>
  <conditionalFormatting sqref="O38">
    <cfRule type="cellIs" dxfId="5064" priority="44" operator="greaterThan">
      <formula>$N$10</formula>
    </cfRule>
  </conditionalFormatting>
  <conditionalFormatting sqref="E37">
    <cfRule type="cellIs" dxfId="5063" priority="43" operator="greaterThan">
      <formula>#REF!</formula>
    </cfRule>
  </conditionalFormatting>
  <conditionalFormatting sqref="E37">
    <cfRule type="cellIs" dxfId="5062" priority="42" operator="greaterThan">
      <formula>#REF!</formula>
    </cfRule>
  </conditionalFormatting>
  <conditionalFormatting sqref="F37">
    <cfRule type="cellIs" dxfId="5061" priority="41" operator="greaterThan">
      <formula>#REF!</formula>
    </cfRule>
  </conditionalFormatting>
  <conditionalFormatting sqref="F37">
    <cfRule type="cellIs" dxfId="5060" priority="40" operator="greaterThan">
      <formula>#REF!</formula>
    </cfRule>
  </conditionalFormatting>
  <conditionalFormatting sqref="G37:H37">
    <cfRule type="cellIs" dxfId="5059" priority="39" operator="greaterThan">
      <formula>#REF!</formula>
    </cfRule>
  </conditionalFormatting>
  <conditionalFormatting sqref="G37:H37">
    <cfRule type="cellIs" dxfId="5058" priority="38" operator="greaterThan">
      <formula>#REF!</formula>
    </cfRule>
  </conditionalFormatting>
  <conditionalFormatting sqref="Q36">
    <cfRule type="cellIs" dxfId="5057" priority="37" operator="greaterThan">
      <formula>$J$10</formula>
    </cfRule>
  </conditionalFormatting>
  <conditionalFormatting sqref="Q37">
    <cfRule type="cellIs" dxfId="5056" priority="36" operator="greaterThan">
      <formula>$J$10</formula>
    </cfRule>
  </conditionalFormatting>
  <conditionalFormatting sqref="I39">
    <cfRule type="cellIs" dxfId="5055" priority="34" operator="greaterThan">
      <formula>$I$10</formula>
    </cfRule>
  </conditionalFormatting>
  <conditionalFormatting sqref="I39">
    <cfRule type="cellIs" dxfId="5054" priority="33" operator="greaterThan">
      <formula>$I$10</formula>
    </cfRule>
  </conditionalFormatting>
  <conditionalFormatting sqref="N39">
    <cfRule type="cellIs" dxfId="5053" priority="32" operator="greaterThan">
      <formula>$N$10</formula>
    </cfRule>
  </conditionalFormatting>
  <conditionalFormatting sqref="M39">
    <cfRule type="cellIs" dxfId="5052" priority="31" operator="greaterThan">
      <formula>$M$10</formula>
    </cfRule>
  </conditionalFormatting>
  <conditionalFormatting sqref="N39">
    <cfRule type="cellIs" dxfId="5051" priority="30" operator="greaterThan">
      <formula>$N$10</formula>
    </cfRule>
  </conditionalFormatting>
  <conditionalFormatting sqref="M39">
    <cfRule type="cellIs" dxfId="5050" priority="29" operator="greaterThan">
      <formula>$M$10</formula>
    </cfRule>
  </conditionalFormatting>
  <conditionalFormatting sqref="L39">
    <cfRule type="cellIs" dxfId="5049" priority="28" operator="greaterThan">
      <formula>$L$10</formula>
    </cfRule>
  </conditionalFormatting>
  <conditionalFormatting sqref="B39:D39">
    <cfRule type="cellIs" dxfId="5048" priority="27" operator="greaterThan">
      <formula>#REF!</formula>
    </cfRule>
  </conditionalFormatting>
  <conditionalFormatting sqref="E39:H39">
    <cfRule type="cellIs" dxfId="5047" priority="26" operator="greaterThan">
      <formula>$E$10</formula>
    </cfRule>
  </conditionalFormatting>
  <conditionalFormatting sqref="B39:D39">
    <cfRule type="cellIs" dxfId="5046" priority="25" operator="greaterThan">
      <formula>#REF!</formula>
    </cfRule>
  </conditionalFormatting>
  <conditionalFormatting sqref="E39:H39">
    <cfRule type="cellIs" dxfId="5045" priority="24" operator="greaterThan">
      <formula>$E$10</formula>
    </cfRule>
  </conditionalFormatting>
  <conditionalFormatting sqref="J39:K39">
    <cfRule type="cellIs" dxfId="5044" priority="23" operator="greaterThan">
      <formula>$J$10</formula>
    </cfRule>
  </conditionalFormatting>
  <conditionalFormatting sqref="P39">
    <cfRule type="cellIs" dxfId="5043" priority="22" operator="greaterThan">
      <formula>$P$10</formula>
    </cfRule>
  </conditionalFormatting>
  <conditionalFormatting sqref="P39">
    <cfRule type="cellIs" dxfId="5042" priority="21" operator="greaterThan">
      <formula>$P$10</formula>
    </cfRule>
  </conditionalFormatting>
  <conditionalFormatting sqref="I40">
    <cfRule type="cellIs" dxfId="5041" priority="20" operator="greaterThan">
      <formula>$I$10</formula>
    </cfRule>
  </conditionalFormatting>
  <conditionalFormatting sqref="I40">
    <cfRule type="cellIs" dxfId="5040" priority="19" operator="greaterThan">
      <formula>$I$10</formula>
    </cfRule>
  </conditionalFormatting>
  <conditionalFormatting sqref="N40">
    <cfRule type="cellIs" dxfId="5039" priority="18" operator="greaterThan">
      <formula>$N$10</formula>
    </cfRule>
  </conditionalFormatting>
  <conditionalFormatting sqref="M40">
    <cfRule type="cellIs" dxfId="5038" priority="17" operator="greaterThan">
      <formula>$M$10</formula>
    </cfRule>
  </conditionalFormatting>
  <conditionalFormatting sqref="N40">
    <cfRule type="cellIs" dxfId="5037" priority="16" operator="greaterThan">
      <formula>$N$10</formula>
    </cfRule>
  </conditionalFormatting>
  <conditionalFormatting sqref="M40">
    <cfRule type="cellIs" dxfId="5036" priority="15" operator="greaterThan">
      <formula>$M$10</formula>
    </cfRule>
  </conditionalFormatting>
  <conditionalFormatting sqref="L40">
    <cfRule type="cellIs" dxfId="5035" priority="14" operator="greaterThan">
      <formula>$L$10</formula>
    </cfRule>
  </conditionalFormatting>
  <conditionalFormatting sqref="B40:D40">
    <cfRule type="cellIs" dxfId="5034" priority="13" operator="greaterThan">
      <formula>#REF!</formula>
    </cfRule>
  </conditionalFormatting>
  <conditionalFormatting sqref="E40:H40">
    <cfRule type="cellIs" dxfId="5033" priority="12" operator="greaterThan">
      <formula>$E$10</formula>
    </cfRule>
  </conditionalFormatting>
  <conditionalFormatting sqref="B40:D40">
    <cfRule type="cellIs" dxfId="5032" priority="11" operator="greaterThan">
      <formula>#REF!</formula>
    </cfRule>
  </conditionalFormatting>
  <conditionalFormatting sqref="E40:H40">
    <cfRule type="cellIs" dxfId="5031" priority="10" operator="greaterThan">
      <formula>$E$10</formula>
    </cfRule>
  </conditionalFormatting>
  <conditionalFormatting sqref="J40:K40">
    <cfRule type="cellIs" dxfId="5030" priority="9" operator="greaterThan">
      <formula>$J$10</formula>
    </cfRule>
  </conditionalFormatting>
  <conditionalFormatting sqref="P40">
    <cfRule type="cellIs" dxfId="5029" priority="8" operator="greaterThan">
      <formula>$P$10</formula>
    </cfRule>
  </conditionalFormatting>
  <conditionalFormatting sqref="P40">
    <cfRule type="cellIs" dxfId="5028" priority="7" operator="greaterThan">
      <formula>$P$10</formula>
    </cfRule>
  </conditionalFormatting>
  <conditionalFormatting sqref="O39">
    <cfRule type="cellIs" dxfId="5027" priority="6" operator="greaterThan">
      <formula>$N$10</formula>
    </cfRule>
  </conditionalFormatting>
  <conditionalFormatting sqref="O39">
    <cfRule type="cellIs" dxfId="5026" priority="5" operator="greaterThan">
      <formula>$N$10</formula>
    </cfRule>
  </conditionalFormatting>
  <conditionalFormatting sqref="O40">
    <cfRule type="cellIs" dxfId="5025" priority="4" operator="greaterThan">
      <formula>$N$10</formula>
    </cfRule>
  </conditionalFormatting>
  <conditionalFormatting sqref="O40">
    <cfRule type="cellIs" dxfId="5024" priority="3" operator="greaterThan">
      <formula>$N$10</formula>
    </cfRule>
  </conditionalFormatting>
  <conditionalFormatting sqref="Q39">
    <cfRule type="cellIs" dxfId="5023" priority="2" operator="greaterThan">
      <formula>$J$10</formula>
    </cfRule>
  </conditionalFormatting>
  <conditionalFormatting sqref="Q40">
    <cfRule type="cellIs" dxfId="5022" priority="1" operator="greaterThan">
      <formula>$J$10</formula>
    </cfRule>
  </conditionalFormatting>
  <printOptions horizontalCentered="1"/>
  <pageMargins left="0.3" right="0.3" top="0.3" bottom="0.3" header="0.1" footer="0.1"/>
  <pageSetup paperSize="9" scale="37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71F9-140B-4F18-8604-9CBE20375A85}">
  <sheetPr>
    <pageSetUpPr fitToPage="1"/>
  </sheetPr>
  <dimension ref="A1:V89"/>
  <sheetViews>
    <sheetView showGridLines="0" view="pageBreakPreview" topLeftCell="A56" zoomScale="80" zoomScaleNormal="75" zoomScaleSheetLayoutView="80" workbookViewId="0">
      <selection activeCell="B79" sqref="B79:Q79"/>
    </sheetView>
  </sheetViews>
  <sheetFormatPr defaultColWidth="9.140625" defaultRowHeight="12.75"/>
  <cols>
    <col min="1" max="1" width="10.57031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44835</v>
      </c>
      <c r="D3" s="848"/>
      <c r="E3" s="848"/>
      <c r="F3" s="848"/>
      <c r="G3" s="848"/>
      <c r="H3" s="848"/>
      <c r="I3" s="848"/>
      <c r="J3" s="646" t="s">
        <v>30</v>
      </c>
      <c r="K3" s="646"/>
      <c r="L3" s="646"/>
      <c r="M3" s="851">
        <v>44865</v>
      </c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648"/>
      <c r="L4" s="648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0" t="s">
        <v>51</v>
      </c>
      <c r="K5" s="651"/>
      <c r="L5" s="651"/>
      <c r="M5" s="652"/>
      <c r="N5" s="650" t="s">
        <v>52</v>
      </c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104</v>
      </c>
      <c r="K8" s="591"/>
      <c r="L8" s="589" t="s">
        <v>27</v>
      </c>
      <c r="M8" s="590"/>
      <c r="N8" s="590"/>
      <c r="O8" s="591"/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186</v>
      </c>
      <c r="I9" s="393" t="s">
        <v>23</v>
      </c>
      <c r="J9" s="393" t="s">
        <v>103</v>
      </c>
      <c r="K9" s="393" t="s">
        <v>80</v>
      </c>
      <c r="L9" s="393" t="s">
        <v>80</v>
      </c>
      <c r="M9" s="393" t="s">
        <v>81</v>
      </c>
      <c r="N9" s="393" t="s">
        <v>122</v>
      </c>
      <c r="O9" s="393" t="s">
        <v>103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/>
      <c r="I10" s="384">
        <v>4.0570000000000004</v>
      </c>
      <c r="J10" s="384">
        <v>3.9580000000000002</v>
      </c>
      <c r="K10" s="384">
        <v>2.7</v>
      </c>
      <c r="L10" s="384">
        <v>2.6989999999999998</v>
      </c>
      <c r="M10" s="384">
        <v>5.1680000000000001</v>
      </c>
      <c r="N10" s="384">
        <v>3.7650000000000001</v>
      </c>
      <c r="O10" s="384">
        <v>3.59</v>
      </c>
      <c r="P10" s="384">
        <v>1.895</v>
      </c>
      <c r="Q10" s="384">
        <v>2.5</v>
      </c>
      <c r="R10" s="384">
        <f>+IF(D10=0,0,(SUMPRODUCT(D10:Q10,D48:Q48)/R48))</f>
        <v>3.6533055217084596</v>
      </c>
      <c r="S10" s="829"/>
      <c r="T10" s="830"/>
      <c r="U10" s="830"/>
      <c r="V10" s="831"/>
    </row>
    <row r="11" spans="1:22" ht="17.100000000000001" customHeight="1">
      <c r="A11" s="191">
        <f>+C3</f>
        <v>44835</v>
      </c>
      <c r="B11" s="421">
        <v>4.7784860883855096</v>
      </c>
      <c r="C11" s="421">
        <v>2.3002239346750146</v>
      </c>
      <c r="D11" s="421">
        <v>3.8985864471519318</v>
      </c>
      <c r="E11" s="421">
        <v>3.9883210615259492</v>
      </c>
      <c r="F11" s="421">
        <v>2.9984222864140113</v>
      </c>
      <c r="G11" s="421">
        <v>4.7461155466438223</v>
      </c>
      <c r="H11" s="421"/>
      <c r="I11" s="421">
        <v>3.6296257709455588</v>
      </c>
      <c r="J11" s="421">
        <v>0</v>
      </c>
      <c r="K11" s="421">
        <v>1</v>
      </c>
      <c r="L11" s="421">
        <v>0</v>
      </c>
      <c r="M11" s="421">
        <v>0</v>
      </c>
      <c r="N11" s="421">
        <v>3.0010015149961546</v>
      </c>
      <c r="O11" s="421">
        <v>6.0867424137931039</v>
      </c>
      <c r="P11" s="421">
        <v>1.1079006876487703</v>
      </c>
      <c r="Q11" s="421">
        <v>2.4211283185840706</v>
      </c>
      <c r="R11" s="421">
        <f>+IF(D11=0,0,(SUMPRODUCT(D11:Q11,D49:Q49)/R49))</f>
        <v>3.5680996380453136</v>
      </c>
      <c r="S11" s="692"/>
      <c r="T11" s="693"/>
      <c r="U11" s="693"/>
      <c r="V11" s="694"/>
    </row>
    <row r="12" spans="1:22" ht="17.100000000000001" customHeight="1">
      <c r="A12" s="191">
        <f>+A11+1</f>
        <v>44836</v>
      </c>
      <c r="B12" s="421">
        <v>4.2976234253714596</v>
      </c>
      <c r="C12" s="421">
        <v>2.2465742721861588</v>
      </c>
      <c r="D12" s="421">
        <v>3.5970900362047602</v>
      </c>
      <c r="E12" s="421">
        <v>5.252365726749149</v>
      </c>
      <c r="F12" s="421">
        <v>3.1270238780217126</v>
      </c>
      <c r="G12" s="421">
        <v>4.3749928781923657</v>
      </c>
      <c r="H12" s="421"/>
      <c r="I12" s="421">
        <v>3.4559761617676021</v>
      </c>
      <c r="J12" s="421">
        <v>0</v>
      </c>
      <c r="K12" s="421">
        <v>1.1000000000000001</v>
      </c>
      <c r="L12" s="421">
        <v>0</v>
      </c>
      <c r="M12" s="421">
        <v>0</v>
      </c>
      <c r="N12" s="421">
        <v>3.0997444686269966</v>
      </c>
      <c r="O12" s="421">
        <v>6.1167041906873614</v>
      </c>
      <c r="P12" s="421">
        <v>1.3058706040268457</v>
      </c>
      <c r="Q12" s="421">
        <v>2.5050084033613444</v>
      </c>
      <c r="R12" s="421">
        <f t="shared" ref="R12:R41" si="0">+IF(D12=0,0,(SUMPRODUCT(D12:Q12,D50:Q50)/R50))</f>
        <v>3.5278906455667833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44837</v>
      </c>
      <c r="B13" s="421">
        <v>4.6038184537539939</v>
      </c>
      <c r="C13" s="421">
        <v>2.3492451773590854</v>
      </c>
      <c r="D13" s="421">
        <v>3.6571153875390743</v>
      </c>
      <c r="E13" s="421">
        <v>5.5845218063843847</v>
      </c>
      <c r="F13" s="421">
        <v>3.209016610121024</v>
      </c>
      <c r="G13" s="421">
        <v>4.5546908875678964</v>
      </c>
      <c r="H13" s="421"/>
      <c r="I13" s="421">
        <v>3.7035965233479158</v>
      </c>
      <c r="J13" s="421">
        <v>0</v>
      </c>
      <c r="K13" s="421">
        <v>1</v>
      </c>
      <c r="L13" s="421">
        <v>0</v>
      </c>
      <c r="M13" s="421">
        <v>0</v>
      </c>
      <c r="N13" s="421">
        <v>2.75568863870493</v>
      </c>
      <c r="O13" s="421">
        <v>6.0861512540192928</v>
      </c>
      <c r="P13" s="421">
        <v>1.1961464186782746</v>
      </c>
      <c r="Q13" s="421">
        <v>2.4982837209302327</v>
      </c>
      <c r="R13" s="421">
        <f t="shared" si="0"/>
        <v>3.5626530478591514</v>
      </c>
      <c r="S13" s="692"/>
      <c r="T13" s="693"/>
      <c r="U13" s="693"/>
      <c r="V13" s="694"/>
    </row>
    <row r="14" spans="1:22" ht="17.100000000000001" customHeight="1">
      <c r="A14" s="191">
        <f t="shared" si="1"/>
        <v>44838</v>
      </c>
      <c r="B14" s="421">
        <v>4.0673217837059727</v>
      </c>
      <c r="C14" s="421">
        <v>2.34691661420442</v>
      </c>
      <c r="D14" s="421">
        <v>3.5398941786754503</v>
      </c>
      <c r="E14" s="421">
        <v>5.0839938860376961</v>
      </c>
      <c r="F14" s="421">
        <v>3.2616708375124444</v>
      </c>
      <c r="G14" s="421">
        <v>4.48381553411678</v>
      </c>
      <c r="H14" s="421"/>
      <c r="I14" s="421">
        <v>3.6800312402608695</v>
      </c>
      <c r="J14" s="421">
        <v>0</v>
      </c>
      <c r="K14" s="421">
        <v>0.71308016877637137</v>
      </c>
      <c r="L14" s="421">
        <v>0</v>
      </c>
      <c r="M14" s="421">
        <v>0</v>
      </c>
      <c r="N14" s="421">
        <v>3.0335895815170009</v>
      </c>
      <c r="O14" s="421">
        <v>5.9825396958855102</v>
      </c>
      <c r="P14" s="421">
        <v>1.3041584158415842</v>
      </c>
      <c r="Q14" s="421">
        <v>2.4954272727272726</v>
      </c>
      <c r="R14" s="421">
        <f t="shared" si="0"/>
        <v>3.4867830450395489</v>
      </c>
      <c r="S14" s="692"/>
      <c r="T14" s="693"/>
      <c r="U14" s="693"/>
      <c r="V14" s="694"/>
    </row>
    <row r="15" spans="1:22" ht="17.100000000000001" customHeight="1">
      <c r="A15" s="191">
        <f t="shared" si="1"/>
        <v>44839</v>
      </c>
      <c r="B15" s="421">
        <v>4.3158518750717043</v>
      </c>
      <c r="C15" s="421">
        <v>2.8419532724395888</v>
      </c>
      <c r="D15" s="421">
        <v>3.9417539473753256</v>
      </c>
      <c r="E15" s="421">
        <v>4.8654938424383296</v>
      </c>
      <c r="F15" s="421">
        <v>2.8254564561843432</v>
      </c>
      <c r="G15" s="421">
        <v>4.3237326803740554</v>
      </c>
      <c r="H15" s="421"/>
      <c r="I15" s="421">
        <v>3.7040176539689371</v>
      </c>
      <c r="J15" s="421">
        <v>0</v>
      </c>
      <c r="K15" s="421">
        <v>1.0304878048780488</v>
      </c>
      <c r="L15" s="421">
        <v>0</v>
      </c>
      <c r="M15" s="421">
        <v>0</v>
      </c>
      <c r="N15" s="421">
        <v>3.1768206900726392</v>
      </c>
      <c r="O15" s="421">
        <v>5.8424299999999993</v>
      </c>
      <c r="P15" s="421">
        <v>1.3544803668672971</v>
      </c>
      <c r="Q15" s="421">
        <v>2.652769230769231</v>
      </c>
      <c r="R15" s="421">
        <f t="shared" si="0"/>
        <v>3.5340878515419925</v>
      </c>
      <c r="S15" s="692"/>
      <c r="T15" s="693"/>
      <c r="U15" s="693"/>
      <c r="V15" s="694"/>
    </row>
    <row r="16" spans="1:22" ht="17.100000000000001" customHeight="1">
      <c r="A16" s="191">
        <f t="shared" si="1"/>
        <v>44840</v>
      </c>
      <c r="B16" s="421">
        <v>4.9757894450006024</v>
      </c>
      <c r="C16" s="421">
        <v>2.1782755392812416</v>
      </c>
      <c r="D16" s="421">
        <v>4.2402041298256519</v>
      </c>
      <c r="E16" s="421">
        <v>4.3738476759736109</v>
      </c>
      <c r="F16" s="421">
        <v>2.2245643341530204</v>
      </c>
      <c r="G16" s="421">
        <v>4.4469631974996373</v>
      </c>
      <c r="H16" s="421"/>
      <c r="I16" s="421">
        <v>3.5706664322525814</v>
      </c>
      <c r="J16" s="421">
        <v>0</v>
      </c>
      <c r="K16" s="421">
        <v>0.93023255813953487</v>
      </c>
      <c r="L16" s="421">
        <v>0</v>
      </c>
      <c r="M16" s="421">
        <v>0</v>
      </c>
      <c r="N16" s="421">
        <v>3.2477362571554376</v>
      </c>
      <c r="O16" s="421">
        <v>6.1030840269151136</v>
      </c>
      <c r="P16" s="421">
        <v>1.459264007325588</v>
      </c>
      <c r="Q16" s="421">
        <v>2.1090155601659752</v>
      </c>
      <c r="R16" s="421">
        <f t="shared" si="0"/>
        <v>3.593841538263947</v>
      </c>
      <c r="S16" s="692"/>
      <c r="T16" s="693"/>
      <c r="U16" s="693"/>
      <c r="V16" s="694"/>
    </row>
    <row r="17" spans="1:22" ht="17.100000000000001" customHeight="1">
      <c r="A17" s="191">
        <f t="shared" si="1"/>
        <v>44841</v>
      </c>
      <c r="B17" s="421">
        <v>4.9064390889215161</v>
      </c>
      <c r="C17" s="421">
        <v>1.7299894368054025</v>
      </c>
      <c r="D17" s="421">
        <v>3.5990895769916404</v>
      </c>
      <c r="E17" s="421">
        <v>5.600606382892372</v>
      </c>
      <c r="F17" s="421">
        <v>2.4119146706181196</v>
      </c>
      <c r="G17" s="421">
        <v>4.7412694820582582</v>
      </c>
      <c r="H17" s="421"/>
      <c r="I17" s="421">
        <v>3.6593029708779663</v>
      </c>
      <c r="J17" s="421">
        <v>0</v>
      </c>
      <c r="K17" s="421">
        <v>0.94678111587982838</v>
      </c>
      <c r="L17" s="421">
        <v>0</v>
      </c>
      <c r="M17" s="421">
        <v>0</v>
      </c>
      <c r="N17" s="421">
        <v>3.009365726495727</v>
      </c>
      <c r="O17" s="421">
        <v>6.0835429189189201</v>
      </c>
      <c r="P17" s="421">
        <v>1.4434041103667536</v>
      </c>
      <c r="Q17" s="421">
        <v>2.1438651832460733</v>
      </c>
      <c r="R17" s="421">
        <f t="shared" si="0"/>
        <v>3.5461451419030756</v>
      </c>
      <c r="S17" s="692"/>
      <c r="T17" s="693"/>
      <c r="U17" s="693"/>
      <c r="V17" s="694"/>
    </row>
    <row r="18" spans="1:22" ht="17.100000000000001" customHeight="1">
      <c r="A18" s="191">
        <f t="shared" si="1"/>
        <v>44842</v>
      </c>
      <c r="B18" s="421">
        <v>4.5469318679328286</v>
      </c>
      <c r="C18" s="421">
        <v>1.7912642290519731</v>
      </c>
      <c r="D18" s="421">
        <v>3.4737144748713766</v>
      </c>
      <c r="E18" s="421">
        <v>4.3788993477573888</v>
      </c>
      <c r="F18" s="421">
        <v>2.6021853627520399</v>
      </c>
      <c r="G18" s="421">
        <v>4.3718410797724072</v>
      </c>
      <c r="H18" s="421"/>
      <c r="I18" s="421">
        <v>3.7084551278853994</v>
      </c>
      <c r="J18" s="421">
        <v>0</v>
      </c>
      <c r="K18" s="421">
        <v>0.81592920353982301</v>
      </c>
      <c r="L18" s="421">
        <v>0</v>
      </c>
      <c r="M18" s="421">
        <v>0</v>
      </c>
      <c r="N18" s="421">
        <v>2.8170765225014618</v>
      </c>
      <c r="O18" s="421">
        <v>5.7063044076655061</v>
      </c>
      <c r="P18" s="421">
        <v>1.4165736625977385</v>
      </c>
      <c r="Q18" s="421">
        <v>1.9642715800000004</v>
      </c>
      <c r="R18" s="421">
        <f t="shared" si="0"/>
        <v>3.3019116008986145</v>
      </c>
      <c r="S18" s="692"/>
      <c r="T18" s="693"/>
      <c r="U18" s="693"/>
      <c r="V18" s="694"/>
    </row>
    <row r="19" spans="1:22" ht="17.100000000000001" customHeight="1">
      <c r="A19" s="191">
        <f t="shared" si="1"/>
        <v>44843</v>
      </c>
      <c r="B19" s="421">
        <v>4.8395315940699035</v>
      </c>
      <c r="C19" s="421">
        <v>2.0408559793487528</v>
      </c>
      <c r="D19" s="421">
        <v>4.057738627493821</v>
      </c>
      <c r="E19" s="421">
        <v>4.5646478366739007</v>
      </c>
      <c r="F19" s="421">
        <v>2.6038027150703114</v>
      </c>
      <c r="G19" s="421">
        <v>4.4140374119037142</v>
      </c>
      <c r="H19" s="421"/>
      <c r="I19" s="421">
        <v>3.5974706693588065</v>
      </c>
      <c r="J19" s="421">
        <v>0</v>
      </c>
      <c r="K19" s="421">
        <v>0.2</v>
      </c>
      <c r="L19" s="421">
        <v>0</v>
      </c>
      <c r="M19" s="421">
        <v>0</v>
      </c>
      <c r="N19" s="421">
        <v>2.7575760344306857</v>
      </c>
      <c r="O19" s="421">
        <v>5.579463772819472</v>
      </c>
      <c r="P19" s="421">
        <v>1.392126837777224</v>
      </c>
      <c r="Q19" s="421">
        <v>2.1785742517006801</v>
      </c>
      <c r="R19" s="421">
        <f t="shared" si="0"/>
        <v>3.4090587932005407</v>
      </c>
      <c r="S19" s="692"/>
      <c r="T19" s="693"/>
      <c r="U19" s="693"/>
      <c r="V19" s="694"/>
    </row>
    <row r="20" spans="1:22" ht="17.100000000000001" customHeight="1">
      <c r="A20" s="191">
        <f t="shared" si="1"/>
        <v>44844</v>
      </c>
      <c r="B20" s="421">
        <v>4.8673044954323093</v>
      </c>
      <c r="C20" s="421">
        <v>2.0547009446263007</v>
      </c>
      <c r="D20" s="421">
        <v>3.8261559904179565</v>
      </c>
      <c r="E20" s="421">
        <v>3.8555393758383274</v>
      </c>
      <c r="F20" s="421">
        <v>2.4417117865166187</v>
      </c>
      <c r="G20" s="421">
        <v>4.10953760553548</v>
      </c>
      <c r="H20" s="421"/>
      <c r="I20" s="421">
        <v>3.5346832682337004</v>
      </c>
      <c r="J20" s="421">
        <v>0</v>
      </c>
      <c r="K20" s="421">
        <v>1</v>
      </c>
      <c r="L20" s="421">
        <v>0</v>
      </c>
      <c r="M20" s="421">
        <v>0</v>
      </c>
      <c r="N20" s="421">
        <v>2.807913521011832</v>
      </c>
      <c r="O20" s="421">
        <v>5.5810958052434456</v>
      </c>
      <c r="P20" s="421">
        <v>1.3945058021402448</v>
      </c>
      <c r="Q20" s="421">
        <v>2.1914451304347828</v>
      </c>
      <c r="R20" s="421">
        <f t="shared" si="0"/>
        <v>3.322649863423401</v>
      </c>
      <c r="S20" s="692"/>
      <c r="T20" s="693"/>
      <c r="U20" s="693"/>
      <c r="V20" s="694"/>
    </row>
    <row r="21" spans="1:22" ht="17.100000000000001" customHeight="1">
      <c r="A21" s="191">
        <f t="shared" si="1"/>
        <v>44845</v>
      </c>
      <c r="B21" s="421">
        <v>5.0766080967471057</v>
      </c>
      <c r="C21" s="421">
        <v>1.9935928965496799</v>
      </c>
      <c r="D21" s="421">
        <v>3.9674254805396965</v>
      </c>
      <c r="E21" s="421">
        <v>4.9475555212194688</v>
      </c>
      <c r="F21" s="421">
        <v>2.4882894781770961</v>
      </c>
      <c r="G21" s="421">
        <v>4.1998936743083286</v>
      </c>
      <c r="H21" s="421"/>
      <c r="I21" s="421">
        <v>3.7814701813585621</v>
      </c>
      <c r="J21" s="421">
        <v>0</v>
      </c>
      <c r="K21" s="421">
        <v>1</v>
      </c>
      <c r="L21" s="421">
        <v>0</v>
      </c>
      <c r="M21" s="421">
        <v>0</v>
      </c>
      <c r="N21" s="421">
        <v>2.928331836192811</v>
      </c>
      <c r="O21" s="421">
        <v>5.6535370829535099</v>
      </c>
      <c r="P21" s="421">
        <v>1.4449483181499649</v>
      </c>
      <c r="Q21" s="421">
        <v>1.9787747205707491</v>
      </c>
      <c r="R21" s="421">
        <f t="shared" si="0"/>
        <v>3.4999176033623982</v>
      </c>
      <c r="S21" s="692"/>
      <c r="T21" s="693"/>
      <c r="U21" s="693"/>
      <c r="V21" s="694"/>
    </row>
    <row r="22" spans="1:22" ht="17.100000000000001" customHeight="1">
      <c r="A22" s="191">
        <f t="shared" si="1"/>
        <v>44846</v>
      </c>
      <c r="B22" s="421">
        <v>4.7612082051623466</v>
      </c>
      <c r="C22" s="421">
        <v>1.7629973259932401</v>
      </c>
      <c r="D22" s="421">
        <v>3.8961347810319831</v>
      </c>
      <c r="E22" s="421">
        <v>5.0417441256670319</v>
      </c>
      <c r="F22" s="421">
        <v>2.8194992581362239</v>
      </c>
      <c r="G22" s="421">
        <v>4.4259281914214617</v>
      </c>
      <c r="H22" s="421"/>
      <c r="I22" s="421">
        <v>3.7038881649860209</v>
      </c>
      <c r="J22" s="421">
        <v>0</v>
      </c>
      <c r="K22" s="421">
        <v>1</v>
      </c>
      <c r="L22" s="421">
        <v>0</v>
      </c>
      <c r="M22" s="421">
        <v>0</v>
      </c>
      <c r="N22" s="421">
        <v>3.3430886556449861</v>
      </c>
      <c r="O22" s="421">
        <v>5.8940512250996013</v>
      </c>
      <c r="P22" s="421">
        <v>1.5188838875175452</v>
      </c>
      <c r="Q22" s="421">
        <v>2.2018391345249291</v>
      </c>
      <c r="R22" s="421">
        <f t="shared" si="0"/>
        <v>3.6516083631135672</v>
      </c>
      <c r="S22" s="692"/>
      <c r="T22" s="693"/>
      <c r="U22" s="693"/>
      <c r="V22" s="694"/>
    </row>
    <row r="23" spans="1:22" ht="17.100000000000001" customHeight="1">
      <c r="A23" s="191">
        <f t="shared" si="1"/>
        <v>44847</v>
      </c>
      <c r="B23" s="421">
        <v>4.9033676705334566</v>
      </c>
      <c r="C23" s="421">
        <v>2.2554337803669391</v>
      </c>
      <c r="D23" s="421">
        <v>4.2282224944555171</v>
      </c>
      <c r="E23" s="421">
        <v>3.5224596827471975</v>
      </c>
      <c r="F23" s="421">
        <v>2.5039546844502603</v>
      </c>
      <c r="G23" s="421">
        <v>4.3741211495775518</v>
      </c>
      <c r="H23" s="421"/>
      <c r="I23" s="421">
        <v>3.5688241996225334</v>
      </c>
      <c r="J23" s="421">
        <v>0</v>
      </c>
      <c r="K23" s="421">
        <v>1.1000000000000001</v>
      </c>
      <c r="L23" s="421">
        <v>0</v>
      </c>
      <c r="M23" s="421">
        <v>0</v>
      </c>
      <c r="N23" s="421">
        <v>3.358020619811843</v>
      </c>
      <c r="O23" s="421">
        <v>5.8040371685971683</v>
      </c>
      <c r="P23" s="421">
        <v>1.515545577272994</v>
      </c>
      <c r="Q23" s="421">
        <v>1.783575712143928</v>
      </c>
      <c r="R23" s="421">
        <f t="shared" si="0"/>
        <v>3.5612620176021439</v>
      </c>
      <c r="S23" s="692"/>
      <c r="T23" s="693"/>
      <c r="U23" s="693"/>
      <c r="V23" s="694"/>
    </row>
    <row r="24" spans="1:22" ht="17.100000000000001" customHeight="1">
      <c r="A24" s="191">
        <f t="shared" si="1"/>
        <v>44848</v>
      </c>
      <c r="B24" s="421">
        <v>4.8362374403851422</v>
      </c>
      <c r="C24" s="421">
        <v>1.7826439174163387</v>
      </c>
      <c r="D24" s="421">
        <v>3.9140786559826228</v>
      </c>
      <c r="E24" s="421">
        <v>3.8850720181080201</v>
      </c>
      <c r="F24" s="421">
        <v>2.3317278422562042</v>
      </c>
      <c r="G24" s="421">
        <v>4.9754382302842393</v>
      </c>
      <c r="H24" s="421"/>
      <c r="I24" s="421">
        <v>4.1001461146398279</v>
      </c>
      <c r="J24" s="421">
        <v>0</v>
      </c>
      <c r="K24" s="421">
        <v>1.1000000000000001</v>
      </c>
      <c r="L24" s="421">
        <v>0</v>
      </c>
      <c r="M24" s="421">
        <v>0</v>
      </c>
      <c r="N24" s="421">
        <v>2.8705436601842376</v>
      </c>
      <c r="O24" s="421">
        <v>5.8489671995043366</v>
      </c>
      <c r="P24" s="421">
        <v>1.3813644537150256</v>
      </c>
      <c r="Q24" s="421">
        <v>1.783216577540107</v>
      </c>
      <c r="R24" s="421">
        <f t="shared" si="0"/>
        <v>3.4448653773741049</v>
      </c>
      <c r="S24" s="692"/>
      <c r="T24" s="693"/>
      <c r="U24" s="693"/>
      <c r="V24" s="694"/>
    </row>
    <row r="25" spans="1:22" ht="17.100000000000001" customHeight="1">
      <c r="A25" s="191">
        <f t="shared" si="1"/>
        <v>44849</v>
      </c>
      <c r="B25" s="421">
        <v>4.7110721585498192</v>
      </c>
      <c r="C25" s="421">
        <v>2.4614980180074291</v>
      </c>
      <c r="D25" s="421">
        <v>4.0916107016555188</v>
      </c>
      <c r="E25" s="421">
        <v>5.7661800803427008</v>
      </c>
      <c r="F25" s="421">
        <v>2.5252397330488687</v>
      </c>
      <c r="G25" s="421">
        <v>4.3124815963403336</v>
      </c>
      <c r="H25" s="421"/>
      <c r="I25" s="421">
        <v>4.3462579572065216</v>
      </c>
      <c r="J25" s="421">
        <v>0</v>
      </c>
      <c r="K25" s="421">
        <v>1.1000000000000001</v>
      </c>
      <c r="L25" s="421">
        <v>0</v>
      </c>
      <c r="M25" s="421">
        <v>0</v>
      </c>
      <c r="N25" s="421">
        <v>3.0815756674184946</v>
      </c>
      <c r="O25" s="421">
        <v>5.7901149954995486</v>
      </c>
      <c r="P25" s="421">
        <v>1.3612977856695216</v>
      </c>
      <c r="Q25" s="421">
        <v>2.3182091447925486</v>
      </c>
      <c r="R25" s="421">
        <f t="shared" si="0"/>
        <v>3.7558815740540989</v>
      </c>
      <c r="S25" s="692"/>
      <c r="T25" s="693"/>
      <c r="U25" s="693"/>
      <c r="V25" s="694"/>
    </row>
    <row r="26" spans="1:22" ht="17.100000000000001" customHeight="1">
      <c r="A26" s="191">
        <f t="shared" si="1"/>
        <v>44850</v>
      </c>
      <c r="B26" s="421">
        <v>4.6221771083385841</v>
      </c>
      <c r="C26" s="421">
        <v>2.6080360246816423</v>
      </c>
      <c r="D26" s="421">
        <v>3.8730532206173343</v>
      </c>
      <c r="E26" s="421">
        <v>4.209836114817513</v>
      </c>
      <c r="F26" s="421">
        <v>2.6035602199457908</v>
      </c>
      <c r="G26" s="421">
        <v>4.7919984544368956</v>
      </c>
      <c r="H26" s="421"/>
      <c r="I26" s="421">
        <v>3.8696072232783858</v>
      </c>
      <c r="J26" s="421">
        <v>0</v>
      </c>
      <c r="K26" s="421">
        <v>1.2</v>
      </c>
      <c r="L26" s="421">
        <v>0</v>
      </c>
      <c r="M26" s="421">
        <v>0</v>
      </c>
      <c r="N26" s="421">
        <v>3.1045139214867405</v>
      </c>
      <c r="O26" s="421">
        <v>5.7858702117263849</v>
      </c>
      <c r="P26" s="421">
        <v>1.4495222316405949</v>
      </c>
      <c r="Q26" s="421">
        <v>2.3183224880382776</v>
      </c>
      <c r="R26" s="421">
        <f t="shared" si="0"/>
        <v>3.5706668523844942</v>
      </c>
      <c r="S26" s="692"/>
      <c r="T26" s="693"/>
      <c r="U26" s="693"/>
      <c r="V26" s="694"/>
    </row>
    <row r="27" spans="1:22" ht="17.100000000000001" customHeight="1">
      <c r="A27" s="191">
        <f t="shared" si="1"/>
        <v>44851</v>
      </c>
      <c r="B27" s="421">
        <v>3.7136417755107365</v>
      </c>
      <c r="C27" s="421">
        <v>2.368992317915763</v>
      </c>
      <c r="D27" s="421">
        <v>3.3078497972691658</v>
      </c>
      <c r="E27" s="421">
        <v>3.8473169805576233</v>
      </c>
      <c r="F27" s="421">
        <v>2.583332644087089</v>
      </c>
      <c r="G27" s="421">
        <v>4.7799830106153456</v>
      </c>
      <c r="H27" s="421"/>
      <c r="I27" s="421">
        <v>3.7241411359771144</v>
      </c>
      <c r="J27" s="421">
        <v>0</v>
      </c>
      <c r="K27" s="421">
        <v>1.3</v>
      </c>
      <c r="L27" s="421">
        <v>0</v>
      </c>
      <c r="M27" s="421">
        <v>0</v>
      </c>
      <c r="N27" s="421">
        <v>2.4791332878188999</v>
      </c>
      <c r="O27" s="421">
        <v>5.8304342826086959</v>
      </c>
      <c r="P27" s="421">
        <v>1.2975545007869704</v>
      </c>
      <c r="Q27" s="421">
        <v>2.1099299363057327</v>
      </c>
      <c r="R27" s="421">
        <f t="shared" si="0"/>
        <v>3.1100511828343773</v>
      </c>
      <c r="S27" s="692"/>
      <c r="T27" s="693"/>
      <c r="U27" s="693"/>
      <c r="V27" s="694"/>
    </row>
    <row r="28" spans="1:22" ht="17.100000000000001" customHeight="1">
      <c r="A28" s="191">
        <f t="shared" si="1"/>
        <v>44852</v>
      </c>
      <c r="B28" s="421">
        <v>3.8778354250314342</v>
      </c>
      <c r="C28" s="421">
        <v>1.9835352101089097</v>
      </c>
      <c r="D28" s="421">
        <v>3.3641999413472305</v>
      </c>
      <c r="E28" s="421">
        <v>3.6463321989803825</v>
      </c>
      <c r="F28" s="421">
        <v>2.9355941950171505</v>
      </c>
      <c r="G28" s="421">
        <v>4.7368625634853245</v>
      </c>
      <c r="H28" s="421"/>
      <c r="I28" s="421">
        <v>4.0237760800992026</v>
      </c>
      <c r="J28" s="421">
        <v>0</v>
      </c>
      <c r="K28" s="421">
        <v>1.55</v>
      </c>
      <c r="L28" s="421">
        <v>0</v>
      </c>
      <c r="M28" s="421">
        <v>0</v>
      </c>
      <c r="N28" s="421">
        <v>2.9881868511643601</v>
      </c>
      <c r="O28" s="421">
        <v>5.4337172787318355</v>
      </c>
      <c r="P28" s="421">
        <v>1.3115670267500255</v>
      </c>
      <c r="Q28" s="421">
        <v>2.8297027027027024</v>
      </c>
      <c r="R28" s="421">
        <f t="shared" si="0"/>
        <v>3.4294902212089173</v>
      </c>
      <c r="S28" s="692"/>
      <c r="T28" s="693"/>
      <c r="U28" s="693"/>
      <c r="V28" s="694"/>
    </row>
    <row r="29" spans="1:22" ht="17.100000000000001" customHeight="1">
      <c r="A29" s="191">
        <f t="shared" si="1"/>
        <v>44853</v>
      </c>
      <c r="B29" s="421">
        <v>3.5888913807664893</v>
      </c>
      <c r="C29" s="421">
        <v>2.1069923937913551</v>
      </c>
      <c r="D29" s="421">
        <v>3.2735581677254051</v>
      </c>
      <c r="E29" s="421">
        <v>6.4336908986230519</v>
      </c>
      <c r="F29" s="421">
        <v>3.0379512915886462</v>
      </c>
      <c r="G29" s="421">
        <v>4.9680167898037269</v>
      </c>
      <c r="H29" s="421"/>
      <c r="I29" s="421">
        <v>3.9625893245543327</v>
      </c>
      <c r="J29" s="421">
        <v>0</v>
      </c>
      <c r="K29" s="421">
        <v>1.4</v>
      </c>
      <c r="L29" s="421">
        <v>0</v>
      </c>
      <c r="M29" s="421">
        <v>0</v>
      </c>
      <c r="N29" s="421">
        <v>2.4272977074574023</v>
      </c>
      <c r="O29" s="421">
        <v>5.5779317735220646</v>
      </c>
      <c r="P29" s="421">
        <v>1.501606139213143</v>
      </c>
      <c r="Q29" s="421">
        <v>2.8808319738988581</v>
      </c>
      <c r="R29" s="421">
        <f t="shared" si="0"/>
        <v>3.3893349863755393</v>
      </c>
      <c r="S29" s="692"/>
      <c r="T29" s="693"/>
      <c r="U29" s="693"/>
      <c r="V29" s="694"/>
    </row>
    <row r="30" spans="1:22" ht="17.100000000000001" customHeight="1">
      <c r="A30" s="191">
        <f t="shared" si="1"/>
        <v>44854</v>
      </c>
      <c r="B30" s="421">
        <v>4.3466207192586284</v>
      </c>
      <c r="C30" s="421">
        <v>2.4646205071129867</v>
      </c>
      <c r="D30" s="421">
        <v>3.7518402585604504</v>
      </c>
      <c r="E30" s="421">
        <v>3.4044773988644979</v>
      </c>
      <c r="F30" s="421">
        <v>2.6278033582650999</v>
      </c>
      <c r="G30" s="421">
        <v>5.26260026277739</v>
      </c>
      <c r="H30" s="421"/>
      <c r="I30" s="421">
        <v>4.0766268594815038</v>
      </c>
      <c r="J30" s="421">
        <v>0</v>
      </c>
      <c r="K30" s="421">
        <v>1.6288888888888888</v>
      </c>
      <c r="L30" s="421">
        <v>0</v>
      </c>
      <c r="M30" s="421">
        <v>0</v>
      </c>
      <c r="N30" s="421">
        <v>2.9080095544659983</v>
      </c>
      <c r="O30" s="421">
        <v>5.7357322543859652</v>
      </c>
      <c r="P30" s="421">
        <v>1.4788244469071954</v>
      </c>
      <c r="Q30" s="421">
        <v>2.870770436730123</v>
      </c>
      <c r="R30" s="421">
        <f t="shared" si="0"/>
        <v>3.5392287487983705</v>
      </c>
      <c r="S30" s="692"/>
      <c r="T30" s="693"/>
      <c r="U30" s="693"/>
      <c r="V30" s="694"/>
    </row>
    <row r="31" spans="1:22" ht="17.100000000000001" customHeight="1">
      <c r="A31" s="191">
        <f t="shared" si="1"/>
        <v>44855</v>
      </c>
      <c r="B31" s="421">
        <v>4.371910142366481</v>
      </c>
      <c r="C31" s="421">
        <v>2.3306170791299921</v>
      </c>
      <c r="D31" s="421">
        <v>3.51723749069098</v>
      </c>
      <c r="E31" s="421">
        <v>3.1007377420999069</v>
      </c>
      <c r="F31" s="421">
        <v>2.632386171923895</v>
      </c>
      <c r="G31" s="421">
        <v>5.4252966847540263</v>
      </c>
      <c r="H31" s="421"/>
      <c r="I31" s="421">
        <v>3.6543455100066318</v>
      </c>
      <c r="J31" s="421">
        <v>0</v>
      </c>
      <c r="K31" s="421">
        <v>1.6787234042553192</v>
      </c>
      <c r="L31" s="421">
        <v>0</v>
      </c>
      <c r="M31" s="421">
        <v>0</v>
      </c>
      <c r="N31" s="421">
        <v>2.5496603615635176</v>
      </c>
      <c r="O31" s="421">
        <v>5.1033115427769991</v>
      </c>
      <c r="P31" s="421">
        <v>1.487241763962222</v>
      </c>
      <c r="Q31" s="421">
        <v>2.8734999999999999</v>
      </c>
      <c r="R31" s="421">
        <f t="shared" si="0"/>
        <v>3.2591882601137865</v>
      </c>
      <c r="S31" s="692"/>
      <c r="T31" s="693"/>
      <c r="U31" s="693"/>
      <c r="V31" s="694"/>
    </row>
    <row r="32" spans="1:22" ht="17.100000000000001" customHeight="1">
      <c r="A32" s="191">
        <f t="shared" si="1"/>
        <v>44856</v>
      </c>
      <c r="B32" s="421">
        <v>4.186426766384411</v>
      </c>
      <c r="C32" s="421">
        <v>2.3896179160224382</v>
      </c>
      <c r="D32" s="421">
        <v>3.6273526556946081</v>
      </c>
      <c r="E32" s="421">
        <v>3.2388980133749317</v>
      </c>
      <c r="F32" s="421">
        <v>2.7358921595741785</v>
      </c>
      <c r="G32" s="421">
        <v>4.2356751768718333</v>
      </c>
      <c r="H32" s="421"/>
      <c r="I32" s="421">
        <v>4.3270732017912064</v>
      </c>
      <c r="J32" s="421">
        <v>0</v>
      </c>
      <c r="K32" s="421">
        <v>1.7</v>
      </c>
      <c r="L32" s="421">
        <v>0</v>
      </c>
      <c r="M32" s="421">
        <v>0</v>
      </c>
      <c r="N32" s="421">
        <v>2.6190953157042638</v>
      </c>
      <c r="O32" s="421">
        <v>5.7107451708930537</v>
      </c>
      <c r="P32" s="421">
        <v>1.486202402660088</v>
      </c>
      <c r="Q32" s="421">
        <v>2.8495675675675676</v>
      </c>
      <c r="R32" s="421">
        <f t="shared" si="0"/>
        <v>3.3876940986098645</v>
      </c>
      <c r="S32" s="692"/>
      <c r="T32" s="693"/>
      <c r="U32" s="693"/>
      <c r="V32" s="694"/>
    </row>
    <row r="33" spans="1:22" ht="17.100000000000001" customHeight="1">
      <c r="A33" s="191">
        <f t="shared" si="1"/>
        <v>44857</v>
      </c>
      <c r="B33" s="421">
        <v>4.640353708384886</v>
      </c>
      <c r="C33" s="421">
        <v>1.7160957444576987</v>
      </c>
      <c r="D33" s="421">
        <v>3.6558050491628737</v>
      </c>
      <c r="E33" s="421">
        <v>4.2587544694576209</v>
      </c>
      <c r="F33" s="421">
        <v>2.4661063504929208</v>
      </c>
      <c r="G33" s="421">
        <v>3.7565338509372066</v>
      </c>
      <c r="H33" s="421"/>
      <c r="I33" s="421">
        <v>4.0225003551427552</v>
      </c>
      <c r="J33" s="421">
        <v>0</v>
      </c>
      <c r="K33" s="421">
        <v>1.8</v>
      </c>
      <c r="L33" s="421">
        <v>0</v>
      </c>
      <c r="M33" s="421">
        <v>0</v>
      </c>
      <c r="N33" s="421">
        <v>2.7948305589243345</v>
      </c>
      <c r="O33" s="421">
        <v>5.8336177162629754</v>
      </c>
      <c r="P33" s="421">
        <v>1.3670780886476168</v>
      </c>
      <c r="Q33" s="421">
        <v>2.5869908814589668</v>
      </c>
      <c r="R33" s="421">
        <f t="shared" si="0"/>
        <v>3.4388895534026935</v>
      </c>
      <c r="S33" s="692"/>
      <c r="T33" s="693"/>
      <c r="U33" s="693"/>
      <c r="V33" s="694"/>
    </row>
    <row r="34" spans="1:22" ht="17.100000000000001" customHeight="1">
      <c r="A34" s="191">
        <f t="shared" si="1"/>
        <v>44858</v>
      </c>
      <c r="B34" s="421">
        <v>4.4752593465387278</v>
      </c>
      <c r="C34" s="421">
        <v>1.82579264784932</v>
      </c>
      <c r="D34" s="421">
        <v>3.6533724734103128</v>
      </c>
      <c r="E34" s="421">
        <v>4.057725808657711</v>
      </c>
      <c r="F34" s="421">
        <v>2.4789285476987226</v>
      </c>
      <c r="G34" s="421">
        <v>3.8288106976450726</v>
      </c>
      <c r="H34" s="421"/>
      <c r="I34" s="421">
        <v>4.2169587356569016</v>
      </c>
      <c r="J34" s="421">
        <v>0</v>
      </c>
      <c r="K34" s="421">
        <v>1.75</v>
      </c>
      <c r="L34" s="421">
        <v>0</v>
      </c>
      <c r="M34" s="421">
        <v>0</v>
      </c>
      <c r="N34" s="421">
        <v>2.8488482435647842</v>
      </c>
      <c r="O34" s="421">
        <v>5.8971554046997383</v>
      </c>
      <c r="P34" s="421">
        <v>1.4396422242848705</v>
      </c>
      <c r="Q34" s="421">
        <v>2.5817929240374609</v>
      </c>
      <c r="R34" s="421">
        <f t="shared" si="0"/>
        <v>3.4992152962159837</v>
      </c>
      <c r="S34" s="692"/>
      <c r="T34" s="693"/>
      <c r="U34" s="693"/>
      <c r="V34" s="694"/>
    </row>
    <row r="35" spans="1:22" ht="17.100000000000001" customHeight="1">
      <c r="A35" s="191">
        <f>+A34+1</f>
        <v>44859</v>
      </c>
      <c r="B35" s="421">
        <v>4.5911669685673102</v>
      </c>
      <c r="C35" s="421">
        <v>1.9104776205725897</v>
      </c>
      <c r="D35" s="421">
        <v>3.5640891766678942</v>
      </c>
      <c r="E35" s="421">
        <v>4.108402559726529</v>
      </c>
      <c r="F35" s="421">
        <v>2.7729890172964482</v>
      </c>
      <c r="G35" s="421">
        <v>4.0753005115739285</v>
      </c>
      <c r="H35" s="421"/>
      <c r="I35" s="421">
        <v>4.2575712451204879</v>
      </c>
      <c r="J35" s="421">
        <v>0</v>
      </c>
      <c r="K35" s="421">
        <v>1.7459119496855346</v>
      </c>
      <c r="L35" s="421">
        <v>0</v>
      </c>
      <c r="M35" s="421">
        <v>0</v>
      </c>
      <c r="N35" s="421">
        <v>2.7819969149868533</v>
      </c>
      <c r="O35" s="421">
        <v>5.6324643240223464</v>
      </c>
      <c r="P35" s="421">
        <v>1.3964720445636476</v>
      </c>
      <c r="Q35" s="421">
        <v>2.481998632010944</v>
      </c>
      <c r="R35" s="421">
        <f t="shared" si="0"/>
        <v>3.4268769525192626</v>
      </c>
      <c r="S35" s="692"/>
      <c r="T35" s="693"/>
      <c r="U35" s="693"/>
      <c r="V35" s="694"/>
    </row>
    <row r="36" spans="1:22" ht="17.100000000000001" customHeight="1">
      <c r="A36" s="191">
        <f t="shared" si="1"/>
        <v>44860</v>
      </c>
      <c r="B36" s="421">
        <v>4.9273814085162204</v>
      </c>
      <c r="C36" s="421">
        <v>2.1558191840436574</v>
      </c>
      <c r="D36" s="421">
        <v>3.9099464005295852</v>
      </c>
      <c r="E36" s="421">
        <v>4.2140166114536903</v>
      </c>
      <c r="F36" s="421">
        <v>2.6465768224883286</v>
      </c>
      <c r="G36" s="421">
        <v>3.7944006501671637</v>
      </c>
      <c r="H36" s="421"/>
      <c r="I36" s="421">
        <v>4.0562357815111136</v>
      </c>
      <c r="J36" s="421">
        <v>0</v>
      </c>
      <c r="K36" s="421">
        <v>1.75</v>
      </c>
      <c r="L36" s="421">
        <v>0</v>
      </c>
      <c r="M36" s="421">
        <v>0</v>
      </c>
      <c r="N36" s="421">
        <v>2.395043130617136</v>
      </c>
      <c r="O36" s="421">
        <v>5.5904495925297102</v>
      </c>
      <c r="P36" s="421">
        <v>1.278324315968465</v>
      </c>
      <c r="Q36" s="421">
        <v>2.4223514500941619</v>
      </c>
      <c r="R36" s="421">
        <f t="shared" si="0"/>
        <v>3.1829257576196737</v>
      </c>
      <c r="S36" s="692"/>
      <c r="T36" s="693"/>
      <c r="U36" s="693"/>
      <c r="V36" s="694"/>
    </row>
    <row r="37" spans="1:22" ht="17.100000000000001" customHeight="1">
      <c r="A37" s="191">
        <f t="shared" si="1"/>
        <v>44861</v>
      </c>
      <c r="B37" s="421">
        <v>4.6652640381944446</v>
      </c>
      <c r="C37" s="421">
        <v>2.0874844104355335</v>
      </c>
      <c r="D37" s="421">
        <v>3.9375072723486086</v>
      </c>
      <c r="E37" s="421">
        <v>4.7311106704407999</v>
      </c>
      <c r="F37" s="421">
        <v>2.3566241465424578</v>
      </c>
      <c r="G37" s="421">
        <v>4.6198936523272298</v>
      </c>
      <c r="H37" s="421"/>
      <c r="I37" s="421">
        <v>4.4545213203167435</v>
      </c>
      <c r="J37" s="421">
        <v>0</v>
      </c>
      <c r="K37" s="421">
        <v>1.7</v>
      </c>
      <c r="L37" s="421">
        <v>0</v>
      </c>
      <c r="M37" s="421">
        <v>0</v>
      </c>
      <c r="N37" s="421">
        <v>2.4631899325908551</v>
      </c>
      <c r="O37" s="421">
        <v>6.0276593661971836</v>
      </c>
      <c r="P37" s="421">
        <v>1.2972741499502063</v>
      </c>
      <c r="Q37" s="421">
        <v>2.4301016885245903</v>
      </c>
      <c r="R37" s="421">
        <f t="shared" si="0"/>
        <v>3.3880534784147307</v>
      </c>
      <c r="S37" s="692"/>
      <c r="T37" s="693"/>
      <c r="U37" s="693"/>
      <c r="V37" s="694"/>
    </row>
    <row r="38" spans="1:22" ht="17.100000000000001" customHeight="1">
      <c r="A38" s="191">
        <f t="shared" si="1"/>
        <v>44862</v>
      </c>
      <c r="B38" s="421">
        <v>4.6495206336108739</v>
      </c>
      <c r="C38" s="421">
        <v>1.6755103142651426</v>
      </c>
      <c r="D38" s="421">
        <v>3.6308326510805311</v>
      </c>
      <c r="E38" s="421">
        <v>5.8603465547732867</v>
      </c>
      <c r="F38" s="421">
        <v>2.5716480744509167</v>
      </c>
      <c r="G38" s="421">
        <v>3.8308596049724524</v>
      </c>
      <c r="H38" s="421"/>
      <c r="I38" s="421">
        <v>4.6383162137549316</v>
      </c>
      <c r="J38" s="421">
        <v>0</v>
      </c>
      <c r="K38" s="421">
        <v>1.7</v>
      </c>
      <c r="L38" s="421">
        <v>0</v>
      </c>
      <c r="M38" s="421">
        <v>0</v>
      </c>
      <c r="N38" s="421">
        <v>2.4230711048805813</v>
      </c>
      <c r="O38" s="421">
        <v>5.8762693384615385</v>
      </c>
      <c r="P38" s="421">
        <v>1.0999670087976541</v>
      </c>
      <c r="Q38" s="421">
        <v>2.4160146231721038</v>
      </c>
      <c r="R38" s="421">
        <f t="shared" si="0"/>
        <v>3.5723012855560414</v>
      </c>
      <c r="S38" s="692"/>
      <c r="T38" s="693"/>
      <c r="U38" s="693"/>
      <c r="V38" s="694"/>
    </row>
    <row r="39" spans="1:22" ht="17.100000000000001" customHeight="1">
      <c r="A39" s="191">
        <f t="shared" si="1"/>
        <v>44863</v>
      </c>
      <c r="B39" s="421">
        <v>4.2572738519225073</v>
      </c>
      <c r="C39" s="421">
        <v>1.7323857040931918</v>
      </c>
      <c r="D39" s="421">
        <v>3.4478805141413513</v>
      </c>
      <c r="E39" s="421">
        <v>5.3377704104186092</v>
      </c>
      <c r="F39" s="421">
        <v>2.5896312127971339</v>
      </c>
      <c r="G39" s="421">
        <v>3.9092718673550455</v>
      </c>
      <c r="H39" s="421"/>
      <c r="I39" s="421">
        <v>4.4939560800953231</v>
      </c>
      <c r="J39" s="421">
        <v>0</v>
      </c>
      <c r="K39" s="421">
        <v>1.5</v>
      </c>
      <c r="L39" s="421">
        <v>0</v>
      </c>
      <c r="M39" s="421">
        <v>0</v>
      </c>
      <c r="N39" s="421">
        <v>2.5362543908969211</v>
      </c>
      <c r="O39" s="421">
        <v>5.8795964184952973</v>
      </c>
      <c r="P39" s="421">
        <v>1.180146846617435</v>
      </c>
      <c r="Q39" s="421">
        <v>2.4467837837837836</v>
      </c>
      <c r="R39" s="421">
        <f t="shared" si="0"/>
        <v>3.4112875593225609</v>
      </c>
      <c r="S39" s="692"/>
      <c r="T39" s="693"/>
      <c r="U39" s="693"/>
      <c r="V39" s="694"/>
    </row>
    <row r="40" spans="1:22" ht="17.100000000000001" customHeight="1">
      <c r="A40" s="191">
        <f t="shared" si="1"/>
        <v>44864</v>
      </c>
      <c r="B40" s="421">
        <v>4.7392958193861521</v>
      </c>
      <c r="C40" s="421">
        <v>1.7258308579377208</v>
      </c>
      <c r="D40" s="421">
        <v>3.7505973372950883</v>
      </c>
      <c r="E40" s="421">
        <v>4.7837298035623146</v>
      </c>
      <c r="F40" s="421">
        <v>1.9201212790115663</v>
      </c>
      <c r="G40" s="421">
        <v>3.9708273086953478</v>
      </c>
      <c r="H40" s="421"/>
      <c r="I40" s="421">
        <v>4.2906724041086406</v>
      </c>
      <c r="J40" s="421">
        <v>0</v>
      </c>
      <c r="K40" s="421">
        <v>1.65</v>
      </c>
      <c r="L40" s="421">
        <v>0</v>
      </c>
      <c r="M40" s="421">
        <v>0</v>
      </c>
      <c r="N40" s="421">
        <v>2.2931794344277852</v>
      </c>
      <c r="O40" s="421">
        <v>6.1138122838944495</v>
      </c>
      <c r="P40" s="421">
        <v>1.2761862051541182</v>
      </c>
      <c r="Q40" s="421">
        <v>2.5008880516684608</v>
      </c>
      <c r="R40" s="421">
        <f t="shared" si="0"/>
        <v>3.2925210432332017</v>
      </c>
      <c r="S40" s="692"/>
      <c r="T40" s="693"/>
      <c r="U40" s="693"/>
      <c r="V40" s="694"/>
    </row>
    <row r="41" spans="1:22" ht="17.100000000000001" customHeight="1">
      <c r="A41" s="191">
        <v>31</v>
      </c>
      <c r="B41" s="421">
        <v>4.1901036757635932</v>
      </c>
      <c r="C41" s="421">
        <v>2.28473995271868</v>
      </c>
      <c r="D41" s="421">
        <v>3.6736141842103489</v>
      </c>
      <c r="E41" s="421">
        <v>4.4825045306884217</v>
      </c>
      <c r="F41" s="421">
        <v>2.0045591053225693</v>
      </c>
      <c r="G41" s="421">
        <v>3.8392207621793371</v>
      </c>
      <c r="H41" s="421"/>
      <c r="I41" s="421">
        <v>4.2078726515817619</v>
      </c>
      <c r="J41" s="421">
        <v>0</v>
      </c>
      <c r="K41" s="421">
        <v>1.5</v>
      </c>
      <c r="L41" s="421">
        <v>0</v>
      </c>
      <c r="M41" s="421">
        <v>0</v>
      </c>
      <c r="N41" s="421">
        <v>2.9258994450050455</v>
      </c>
      <c r="O41" s="421">
        <v>5.9416428696412948</v>
      </c>
      <c r="P41" s="421">
        <v>1.2595967302452316</v>
      </c>
      <c r="Q41" s="421">
        <v>2.4985584988962475</v>
      </c>
      <c r="R41" s="421">
        <f t="shared" si="0"/>
        <v>3.3948787744908246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>SUMPRODUCT(B11:B41,B49:B79)/SUM(B49:B79)</f>
        <v>4.5195918545806766</v>
      </c>
      <c r="C42" s="384">
        <f>IFERROR(SUMPRODUCT(C11:C41,C49:C79)/SUM(C49:C79),0)</f>
        <v>2.0867724283024889</v>
      </c>
      <c r="D42" s="384">
        <f>SUMPRODUCT(D11:D41,D49:D79)/SUM(D49:D79)</f>
        <v>3.7416410058779714</v>
      </c>
      <c r="E42" s="384">
        <f>SUMPRODUCT(E11:E41,E49:E79)/SUM(E49:E79)</f>
        <v>4.5373479475444061</v>
      </c>
      <c r="F42" s="384">
        <f>SUMPRODUCT(F11:F41,F49:F79)/SUM(F49:F79)</f>
        <v>2.6092572598756978</v>
      </c>
      <c r="G42" s="384">
        <f>SUMPRODUCT(G11:G41,G49:G79)/SUM(G49:G79)</f>
        <v>4.3834130196821475</v>
      </c>
      <c r="H42" s="384"/>
      <c r="I42" s="384">
        <f>SUMPRODUCT(I11:I41,I49:I79)/SUM(I49:I79)</f>
        <v>3.9554838252786912</v>
      </c>
      <c r="J42" s="384">
        <f>IFERROR(SUMPRODUCT(J11:J41,J49:J79)/SUM(J49:J79),0)</f>
        <v>0</v>
      </c>
      <c r="K42" s="384">
        <f>IFERROR(SUMPRODUCT(K11:K41,K49:K79)/SUM(K49:K79),0)</f>
        <v>1.3353125000000001</v>
      </c>
      <c r="L42" s="384">
        <f>IFERROR(SUMPRODUCT(L11:L41,L49:L79)/SUM(L49:L79),0)</f>
        <v>0</v>
      </c>
      <c r="M42" s="384">
        <f>IFERROR(SUMPRODUCT(M11:M41,M49:M79)/SUM(M49:M79),0)</f>
        <v>0</v>
      </c>
      <c r="N42" s="384">
        <f>SUMPRODUCT(N11:N41,N49:N79)/SUM(N49:N79)</f>
        <v>2.8358332957942904</v>
      </c>
      <c r="O42" s="384">
        <f>SUMPRODUCT(O11:O41,O49:O79)/SUM(O49:O79)</f>
        <v>5.8194978804208377</v>
      </c>
      <c r="P42" s="384">
        <f>SUMPRODUCT(P11:P41,P49:P79)/SUM(P49:P79)</f>
        <v>1.3645512276872067</v>
      </c>
      <c r="Q42" s="384">
        <f>SUMPRODUCT(Q11:Q41,Q49:Q79)/SUM(Q49:Q79)</f>
        <v>2.3699019653772568</v>
      </c>
      <c r="R42" s="384">
        <f>SUMPRODUCT(R11:R41,R49:R79)/SUM(R49:R79)</f>
        <v>3.4680491711271069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2">+B42-B10</f>
        <v>1.0155918545806766</v>
      </c>
      <c r="C43" s="386">
        <f>+C42-C10</f>
        <v>-1.4172275716975111</v>
      </c>
      <c r="D43" s="386">
        <f>+D42-D10</f>
        <v>0.23764100587797143</v>
      </c>
      <c r="E43" s="386">
        <f>+E42-E10</f>
        <v>1.4243479475444061</v>
      </c>
      <c r="F43" s="386">
        <f>+F42-F10</f>
        <v>-9.074274012430239E-2</v>
      </c>
      <c r="G43" s="386">
        <f>+G42-G10</f>
        <v>-0.78658698031785246</v>
      </c>
      <c r="H43" s="386"/>
      <c r="I43" s="386">
        <f t="shared" si="2"/>
        <v>-0.10151617472130914</v>
      </c>
      <c r="J43" s="386">
        <f t="shared" si="2"/>
        <v>-3.9580000000000002</v>
      </c>
      <c r="K43" s="386">
        <f t="shared" si="2"/>
        <v>-1.3646875000000001</v>
      </c>
      <c r="L43" s="386">
        <f t="shared" si="2"/>
        <v>-2.6989999999999998</v>
      </c>
      <c r="M43" s="386">
        <f>+M42-M10</f>
        <v>-5.1680000000000001</v>
      </c>
      <c r="N43" s="386">
        <f t="shared" si="2"/>
        <v>-0.92916670420570968</v>
      </c>
      <c r="O43" s="386">
        <f t="shared" si="2"/>
        <v>2.2294978804208379</v>
      </c>
      <c r="P43" s="386">
        <f t="shared" si="2"/>
        <v>-0.5304487723127933</v>
      </c>
      <c r="Q43" s="386">
        <f t="shared" si="2"/>
        <v>-0.13009803462274316</v>
      </c>
      <c r="R43" s="386">
        <f t="shared" si="2"/>
        <v>-0.1852563505813527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104</v>
      </c>
      <c r="K46" s="591"/>
      <c r="L46" s="589" t="s">
        <v>27</v>
      </c>
      <c r="M46" s="590"/>
      <c r="N46" s="590"/>
      <c r="O46" s="591"/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186</v>
      </c>
      <c r="I47" s="393" t="s">
        <v>23</v>
      </c>
      <c r="J47" s="393" t="s">
        <v>103</v>
      </c>
      <c r="K47" s="393" t="s">
        <v>80</v>
      </c>
      <c r="L47" s="393" t="s">
        <v>80</v>
      </c>
      <c r="M47" s="393" t="s">
        <v>81</v>
      </c>
      <c r="N47" s="393" t="s">
        <v>122</v>
      </c>
      <c r="O47" s="393" t="s">
        <v>103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60</v>
      </c>
      <c r="B48" s="673">
        <v>2500</v>
      </c>
      <c r="C48" s="674"/>
      <c r="D48" s="451">
        <v>2500</v>
      </c>
      <c r="E48" s="451">
        <v>1010</v>
      </c>
      <c r="F48" s="451">
        <v>812</v>
      </c>
      <c r="G48" s="451">
        <v>1220</v>
      </c>
      <c r="H48" s="451"/>
      <c r="I48" s="451">
        <v>2749</v>
      </c>
      <c r="J48" s="451"/>
      <c r="K48" s="451">
        <v>35</v>
      </c>
      <c r="L48" s="451"/>
      <c r="M48" s="451"/>
      <c r="N48" s="451">
        <v>5203</v>
      </c>
      <c r="O48" s="451">
        <v>989</v>
      </c>
      <c r="P48" s="451">
        <v>847</v>
      </c>
      <c r="Q48" s="451">
        <v>228</v>
      </c>
      <c r="R48" s="451">
        <f>SUM(D48:Q48)</f>
        <v>15593</v>
      </c>
      <c r="S48" s="837"/>
      <c r="T48" s="837"/>
      <c r="U48" s="837"/>
      <c r="V48" s="837"/>
    </row>
    <row r="49" spans="1:22" ht="15" customHeight="1">
      <c r="A49" s="191">
        <f t="shared" ref="A49:A78" si="3">+A11</f>
        <v>44835</v>
      </c>
      <c r="B49" s="450">
        <v>48.323809999999995</v>
      </c>
      <c r="C49" s="450">
        <v>26.60229</v>
      </c>
      <c r="D49" s="450">
        <v>74.926100000000005</v>
      </c>
      <c r="E49" s="450">
        <v>30.92184</v>
      </c>
      <c r="F49" s="450">
        <v>41.7027</v>
      </c>
      <c r="G49" s="450">
        <v>31.379299999999997</v>
      </c>
      <c r="H49" s="450"/>
      <c r="I49" s="450">
        <v>117.83906</v>
      </c>
      <c r="J49" s="450">
        <v>0</v>
      </c>
      <c r="K49" s="450">
        <v>0.69</v>
      </c>
      <c r="L49" s="450">
        <v>0</v>
      </c>
      <c r="M49" s="450">
        <v>0</v>
      </c>
      <c r="N49" s="450">
        <v>156.04</v>
      </c>
      <c r="O49" s="450">
        <v>38.28</v>
      </c>
      <c r="P49" s="450">
        <v>22.686</v>
      </c>
      <c r="Q49" s="450">
        <v>7.4580000000000002</v>
      </c>
      <c r="R49" s="450">
        <f>SUM(D49:Q49)</f>
        <v>521.923</v>
      </c>
      <c r="S49" s="824"/>
      <c r="T49" s="824"/>
      <c r="U49" s="824"/>
      <c r="V49" s="824"/>
    </row>
    <row r="50" spans="1:22" ht="15" customHeight="1">
      <c r="A50" s="191">
        <f t="shared" si="3"/>
        <v>44836</v>
      </c>
      <c r="B50" s="450">
        <v>49.839309999999998</v>
      </c>
      <c r="C50" s="450">
        <v>25.852419999999999</v>
      </c>
      <c r="D50" s="450">
        <v>75.691729999999993</v>
      </c>
      <c r="E50" s="450">
        <v>28.146789999999999</v>
      </c>
      <c r="F50" s="450">
        <v>43.019239999999996</v>
      </c>
      <c r="G50" s="450">
        <v>30.590789999999998</v>
      </c>
      <c r="H50" s="450"/>
      <c r="I50" s="450">
        <v>105.27794000000002</v>
      </c>
      <c r="J50" s="450">
        <v>0</v>
      </c>
      <c r="K50" s="450">
        <v>1.73</v>
      </c>
      <c r="L50" s="450">
        <v>0</v>
      </c>
      <c r="M50" s="450">
        <v>0</v>
      </c>
      <c r="N50" s="450">
        <v>172.76</v>
      </c>
      <c r="O50" s="450">
        <v>36.08</v>
      </c>
      <c r="P50" s="450">
        <v>27.9375</v>
      </c>
      <c r="Q50" s="450">
        <v>7.8540000000000001</v>
      </c>
      <c r="R50" s="450">
        <f t="shared" ref="R50:R79" si="4">SUM(D50:Q50)</f>
        <v>529.08798999999999</v>
      </c>
      <c r="S50" s="824"/>
      <c r="T50" s="824"/>
      <c r="U50" s="824"/>
      <c r="V50" s="824"/>
    </row>
    <row r="51" spans="1:22" ht="15" customHeight="1">
      <c r="A51" s="191">
        <f t="shared" si="3"/>
        <v>44837</v>
      </c>
      <c r="B51" s="455">
        <v>30.541619999999998</v>
      </c>
      <c r="C51" s="455">
        <v>22.107580000000002</v>
      </c>
      <c r="D51" s="455">
        <v>52.6492</v>
      </c>
      <c r="E51" s="455">
        <v>28.313389999999998</v>
      </c>
      <c r="F51" s="455">
        <v>39.218249999999998</v>
      </c>
      <c r="G51" s="455">
        <v>29.752590000000005</v>
      </c>
      <c r="H51" s="455"/>
      <c r="I51" s="455">
        <v>93.400199999999998</v>
      </c>
      <c r="J51" s="455">
        <v>0</v>
      </c>
      <c r="K51" s="455">
        <v>0.47</v>
      </c>
      <c r="L51" s="455">
        <v>0</v>
      </c>
      <c r="M51" s="455">
        <v>0</v>
      </c>
      <c r="N51" s="455">
        <v>163.08000000000001</v>
      </c>
      <c r="O51" s="455">
        <v>37.32</v>
      </c>
      <c r="P51" s="455">
        <v>18.952500000000001</v>
      </c>
      <c r="Q51" s="455">
        <v>7.0949999999999998</v>
      </c>
      <c r="R51" s="450">
        <f t="shared" si="4"/>
        <v>470.25113000000005</v>
      </c>
      <c r="S51" s="824"/>
      <c r="T51" s="824"/>
      <c r="U51" s="824"/>
      <c r="V51" s="824"/>
    </row>
    <row r="52" spans="1:22" ht="15" customHeight="1">
      <c r="A52" s="191">
        <f t="shared" si="3"/>
        <v>44838</v>
      </c>
      <c r="B52" s="455">
        <v>43.006919999999994</v>
      </c>
      <c r="C52" s="455">
        <v>19.0138</v>
      </c>
      <c r="D52" s="455">
        <v>62.02071999999999</v>
      </c>
      <c r="E52" s="455">
        <v>25.302559999999996</v>
      </c>
      <c r="F52" s="455">
        <v>29.594819999999999</v>
      </c>
      <c r="G52" s="455">
        <v>29.609339999999996</v>
      </c>
      <c r="H52" s="455"/>
      <c r="I52" s="455">
        <v>90.61384000000001</v>
      </c>
      <c r="J52" s="455">
        <v>0</v>
      </c>
      <c r="K52" s="455">
        <v>2.37</v>
      </c>
      <c r="L52" s="455">
        <v>0</v>
      </c>
      <c r="M52" s="455">
        <v>0</v>
      </c>
      <c r="N52" s="455">
        <v>137.63999999999999</v>
      </c>
      <c r="O52" s="455">
        <v>22.36</v>
      </c>
      <c r="P52" s="455">
        <v>30.3</v>
      </c>
      <c r="Q52" s="455">
        <v>4.84</v>
      </c>
      <c r="R52" s="450">
        <f t="shared" si="4"/>
        <v>434.65127999999999</v>
      </c>
      <c r="S52" s="824"/>
      <c r="T52" s="824"/>
      <c r="U52" s="824"/>
      <c r="V52" s="824"/>
    </row>
    <row r="53" spans="1:22" ht="15" customHeight="1">
      <c r="A53" s="191">
        <f t="shared" si="3"/>
        <v>44839</v>
      </c>
      <c r="B53" s="455">
        <v>43.477440000000001</v>
      </c>
      <c r="C53" s="455">
        <v>14.788879999999999</v>
      </c>
      <c r="D53" s="455">
        <v>58.26632</v>
      </c>
      <c r="E53" s="455">
        <v>25.756990000000002</v>
      </c>
      <c r="F53" s="455">
        <v>26.627080000000003</v>
      </c>
      <c r="G53" s="455">
        <v>28.853560000000002</v>
      </c>
      <c r="H53" s="455"/>
      <c r="I53" s="455">
        <v>75.652110000000008</v>
      </c>
      <c r="J53" s="455">
        <v>0</v>
      </c>
      <c r="K53" s="455">
        <v>2.46</v>
      </c>
      <c r="L53" s="455">
        <v>0</v>
      </c>
      <c r="M53" s="455">
        <v>0</v>
      </c>
      <c r="N53" s="455">
        <v>132.16</v>
      </c>
      <c r="O53" s="455">
        <v>18.04</v>
      </c>
      <c r="P53" s="455">
        <v>26.1675</v>
      </c>
      <c r="Q53" s="455">
        <v>6.8639999999999999</v>
      </c>
      <c r="R53" s="450">
        <f t="shared" si="4"/>
        <v>400.84756000000004</v>
      </c>
      <c r="S53" s="824"/>
      <c r="T53" s="824"/>
      <c r="U53" s="824"/>
      <c r="V53" s="824"/>
    </row>
    <row r="54" spans="1:22" ht="15" customHeight="1">
      <c r="A54" s="191">
        <f t="shared" si="3"/>
        <v>44840</v>
      </c>
      <c r="B54" s="455">
        <v>50.919019999999996</v>
      </c>
      <c r="C54" s="455">
        <v>18.16517</v>
      </c>
      <c r="D54" s="455">
        <v>69.084190000000007</v>
      </c>
      <c r="E54" s="455">
        <v>35.680039999999991</v>
      </c>
      <c r="F54" s="455">
        <v>42.429919999999996</v>
      </c>
      <c r="G54" s="455">
        <v>34.643949999999997</v>
      </c>
      <c r="H54" s="455"/>
      <c r="I54" s="455">
        <v>75.308329999999984</v>
      </c>
      <c r="J54" s="455">
        <v>0</v>
      </c>
      <c r="K54" s="455">
        <v>1.72</v>
      </c>
      <c r="L54" s="455">
        <v>0</v>
      </c>
      <c r="M54" s="455">
        <v>0</v>
      </c>
      <c r="N54" s="455">
        <v>181.68</v>
      </c>
      <c r="O54" s="455">
        <v>38.64</v>
      </c>
      <c r="P54" s="455">
        <v>26.209499999999998</v>
      </c>
      <c r="Q54" s="455">
        <v>10.603999999999999</v>
      </c>
      <c r="R54" s="450">
        <f t="shared" si="4"/>
        <v>515.99992999999995</v>
      </c>
      <c r="S54" s="824"/>
      <c r="T54" s="824"/>
      <c r="U54" s="824"/>
      <c r="V54" s="824"/>
    </row>
    <row r="55" spans="1:22" ht="15" customHeight="1">
      <c r="A55" s="191">
        <f t="shared" si="3"/>
        <v>44841</v>
      </c>
      <c r="B55" s="455">
        <v>38.49783</v>
      </c>
      <c r="C55" s="455">
        <v>26.92746</v>
      </c>
      <c r="D55" s="455">
        <v>65.425290000000004</v>
      </c>
      <c r="E55" s="455">
        <v>29.331619999999997</v>
      </c>
      <c r="F55" s="455">
        <v>29.419970000000003</v>
      </c>
      <c r="G55" s="455">
        <v>29.506670000000003</v>
      </c>
      <c r="H55" s="455"/>
      <c r="I55" s="455">
        <v>35.858760000000004</v>
      </c>
      <c r="J55" s="455">
        <v>0</v>
      </c>
      <c r="K55" s="455">
        <v>2.33</v>
      </c>
      <c r="L55" s="455">
        <v>0</v>
      </c>
      <c r="M55" s="455">
        <v>0</v>
      </c>
      <c r="N55" s="455">
        <v>149.76</v>
      </c>
      <c r="O55" s="455">
        <v>22.2</v>
      </c>
      <c r="P55" s="455">
        <v>13.2105</v>
      </c>
      <c r="Q55" s="455">
        <v>8.4039999999999999</v>
      </c>
      <c r="R55" s="450">
        <f t="shared" si="4"/>
        <v>385.44681000000008</v>
      </c>
      <c r="S55" s="824"/>
      <c r="T55" s="824"/>
      <c r="U55" s="824"/>
      <c r="V55" s="824"/>
    </row>
    <row r="56" spans="1:22" ht="15" customHeight="1">
      <c r="A56" s="191">
        <f t="shared" si="3"/>
        <v>44842</v>
      </c>
      <c r="B56" s="455">
        <v>34.701620000000005</v>
      </c>
      <c r="C56" s="455">
        <v>22.1358</v>
      </c>
      <c r="D56" s="455">
        <v>56.837420000000002</v>
      </c>
      <c r="E56" s="455">
        <v>24.116879999999998</v>
      </c>
      <c r="F56" s="455">
        <v>28.380130000000001</v>
      </c>
      <c r="G56" s="455">
        <v>26.63279</v>
      </c>
      <c r="H56" s="455"/>
      <c r="I56" s="455">
        <v>66.963859999999997</v>
      </c>
      <c r="J56" s="455">
        <v>0</v>
      </c>
      <c r="K56" s="455">
        <v>1.1299999999999999</v>
      </c>
      <c r="L56" s="455">
        <v>0</v>
      </c>
      <c r="M56" s="455">
        <v>0</v>
      </c>
      <c r="N56" s="455">
        <v>136.88</v>
      </c>
      <c r="O56" s="455">
        <v>22.96</v>
      </c>
      <c r="P56" s="455">
        <v>26.665500000000002</v>
      </c>
      <c r="Q56" s="455">
        <v>5.5</v>
      </c>
      <c r="R56" s="450">
        <f t="shared" si="4"/>
        <v>396.06657999999999</v>
      </c>
      <c r="S56" s="824"/>
      <c r="T56" s="824"/>
      <c r="U56" s="824"/>
      <c r="V56" s="824"/>
    </row>
    <row r="57" spans="1:22" ht="15" customHeight="1">
      <c r="A57" s="191">
        <f t="shared" si="3"/>
        <v>44843</v>
      </c>
      <c r="B57" s="455">
        <v>35.843330000000002</v>
      </c>
      <c r="C57" s="455">
        <v>13.893750000000001</v>
      </c>
      <c r="D57" s="455">
        <v>49.737079999999999</v>
      </c>
      <c r="E57" s="455">
        <v>25.112669999999998</v>
      </c>
      <c r="F57" s="455">
        <v>25.160850000000003</v>
      </c>
      <c r="G57" s="455">
        <v>28.127389999999998</v>
      </c>
      <c r="H57" s="455"/>
      <c r="I57" s="455">
        <v>34.312239999999996</v>
      </c>
      <c r="J57" s="455">
        <v>0</v>
      </c>
      <c r="K57" s="455">
        <v>0.01</v>
      </c>
      <c r="L57" s="455">
        <v>0</v>
      </c>
      <c r="M57" s="455">
        <v>0</v>
      </c>
      <c r="N57" s="455">
        <v>132.44</v>
      </c>
      <c r="O57" s="455">
        <v>19.72</v>
      </c>
      <c r="P57" s="455">
        <v>12.039</v>
      </c>
      <c r="Q57" s="455">
        <v>6.468</v>
      </c>
      <c r="R57" s="450">
        <f t="shared" si="4"/>
        <v>333.12723</v>
      </c>
      <c r="S57" s="824"/>
      <c r="T57" s="824"/>
      <c r="U57" s="824"/>
      <c r="V57" s="824"/>
    </row>
    <row r="58" spans="1:22" ht="15" customHeight="1">
      <c r="A58" s="191">
        <f t="shared" si="3"/>
        <v>44844</v>
      </c>
      <c r="B58" s="456">
        <v>28.557379999999998</v>
      </c>
      <c r="C58" s="456">
        <v>16.784209999999998</v>
      </c>
      <c r="D58" s="456">
        <v>45.341589999999997</v>
      </c>
      <c r="E58" s="456">
        <v>15.09141</v>
      </c>
      <c r="F58" s="456">
        <v>25.144089999999998</v>
      </c>
      <c r="G58" s="456">
        <v>26.239159999999998</v>
      </c>
      <c r="H58" s="456"/>
      <c r="I58" s="456">
        <v>82.578549999999993</v>
      </c>
      <c r="J58" s="456">
        <v>0</v>
      </c>
      <c r="K58" s="456">
        <v>0.8</v>
      </c>
      <c r="L58" s="456">
        <v>0</v>
      </c>
      <c r="M58" s="456">
        <v>0</v>
      </c>
      <c r="N58" s="456">
        <v>98.04</v>
      </c>
      <c r="O58" s="456">
        <v>32.04</v>
      </c>
      <c r="P58" s="456">
        <v>33.220500000000001</v>
      </c>
      <c r="Q58" s="456">
        <v>2.5299999999999998</v>
      </c>
      <c r="R58" s="450">
        <f t="shared" si="4"/>
        <v>361.02530000000002</v>
      </c>
      <c r="S58" s="824"/>
      <c r="T58" s="824"/>
      <c r="U58" s="824"/>
      <c r="V58" s="824"/>
    </row>
    <row r="59" spans="1:22" ht="15" customHeight="1">
      <c r="A59" s="191">
        <f t="shared" si="3"/>
        <v>44845</v>
      </c>
      <c r="B59" s="456">
        <v>52.719720000000002</v>
      </c>
      <c r="C59" s="456">
        <v>29.625510000000002</v>
      </c>
      <c r="D59" s="456">
        <v>82.345230000000015</v>
      </c>
      <c r="E59" s="456">
        <v>37.947949999999999</v>
      </c>
      <c r="F59" s="456">
        <v>49.286600000000007</v>
      </c>
      <c r="G59" s="456">
        <v>42.506149999999998</v>
      </c>
      <c r="H59" s="456"/>
      <c r="I59" s="456">
        <v>118.23208</v>
      </c>
      <c r="J59" s="456">
        <v>0</v>
      </c>
      <c r="K59" s="456">
        <v>1.89</v>
      </c>
      <c r="L59" s="456">
        <v>0</v>
      </c>
      <c r="M59" s="456">
        <v>0</v>
      </c>
      <c r="N59" s="456">
        <v>195.84</v>
      </c>
      <c r="O59" s="456">
        <v>43.88</v>
      </c>
      <c r="P59" s="456">
        <v>34.247999999999998</v>
      </c>
      <c r="Q59" s="456">
        <v>9.2509999999999994</v>
      </c>
      <c r="R59" s="450">
        <f t="shared" si="4"/>
        <v>615.42701</v>
      </c>
      <c r="S59" s="824"/>
      <c r="T59" s="824"/>
      <c r="U59" s="824"/>
      <c r="V59" s="824"/>
    </row>
    <row r="60" spans="1:22" ht="15" customHeight="1">
      <c r="A60" s="191">
        <f t="shared" si="3"/>
        <v>44846</v>
      </c>
      <c r="B60" s="456">
        <v>63.284200000000006</v>
      </c>
      <c r="C60" s="456">
        <v>25.664300000000001</v>
      </c>
      <c r="D60" s="456">
        <v>88.948499999999996</v>
      </c>
      <c r="E60" s="456">
        <v>35.784419999999997</v>
      </c>
      <c r="F60" s="456">
        <v>58.210419999999999</v>
      </c>
      <c r="G60" s="456">
        <v>31.822200000000002</v>
      </c>
      <c r="H60" s="456"/>
      <c r="I60" s="456">
        <v>115.30092</v>
      </c>
      <c r="J60" s="456">
        <v>0</v>
      </c>
      <c r="K60" s="456">
        <v>1.51</v>
      </c>
      <c r="L60" s="456">
        <v>0</v>
      </c>
      <c r="M60" s="456">
        <v>0</v>
      </c>
      <c r="N60" s="456">
        <v>183.88</v>
      </c>
      <c r="O60" s="456">
        <v>40.159999999999997</v>
      </c>
      <c r="P60" s="456">
        <v>30.991499999999998</v>
      </c>
      <c r="Q60" s="456">
        <v>11.693</v>
      </c>
      <c r="R60" s="450">
        <f t="shared" si="4"/>
        <v>598.30095999999992</v>
      </c>
      <c r="S60" s="824"/>
      <c r="T60" s="824"/>
      <c r="U60" s="824"/>
      <c r="V60" s="824"/>
    </row>
    <row r="61" spans="1:22" ht="15" customHeight="1">
      <c r="A61" s="191">
        <f t="shared" si="3"/>
        <v>44847</v>
      </c>
      <c r="B61" s="456">
        <v>49.265370000000011</v>
      </c>
      <c r="C61" s="456">
        <v>16.860029999999998</v>
      </c>
      <c r="D61" s="456">
        <v>66.125400000000013</v>
      </c>
      <c r="E61" s="456">
        <v>36.147799999999997</v>
      </c>
      <c r="F61" s="456">
        <v>32.251370000000001</v>
      </c>
      <c r="G61" s="456">
        <v>22.755330000000001</v>
      </c>
      <c r="H61" s="456"/>
      <c r="I61" s="456">
        <v>57.488500000000002</v>
      </c>
      <c r="J61" s="456">
        <v>0</v>
      </c>
      <c r="K61" s="456">
        <v>1.03</v>
      </c>
      <c r="L61" s="456">
        <v>0</v>
      </c>
      <c r="M61" s="456">
        <v>0</v>
      </c>
      <c r="N61" s="456">
        <v>144.56</v>
      </c>
      <c r="O61" s="456">
        <v>31.08</v>
      </c>
      <c r="P61" s="456">
        <v>25.555499999999999</v>
      </c>
      <c r="Q61" s="456">
        <v>7.3369999999999997</v>
      </c>
      <c r="R61" s="450">
        <f t="shared" si="4"/>
        <v>424.33089999999993</v>
      </c>
      <c r="S61" s="824"/>
      <c r="T61" s="824"/>
      <c r="U61" s="824"/>
      <c r="V61" s="824"/>
    </row>
    <row r="62" spans="1:22" ht="15" customHeight="1">
      <c r="A62" s="191">
        <f t="shared" si="3"/>
        <v>44848</v>
      </c>
      <c r="B62" s="456">
        <v>49.966349999999998</v>
      </c>
      <c r="C62" s="456">
        <v>21.617789999999996</v>
      </c>
      <c r="D62" s="456">
        <v>71.584140000000005</v>
      </c>
      <c r="E62" s="456">
        <v>26.473339999999997</v>
      </c>
      <c r="F62" s="456">
        <v>34.431550000000001</v>
      </c>
      <c r="G62" s="456">
        <v>32.586580000000005</v>
      </c>
      <c r="H62" s="456"/>
      <c r="I62" s="456">
        <v>58.173499999999997</v>
      </c>
      <c r="J62" s="456">
        <v>0</v>
      </c>
      <c r="K62" s="456">
        <v>1.53</v>
      </c>
      <c r="L62" s="456">
        <v>0</v>
      </c>
      <c r="M62" s="456">
        <v>0</v>
      </c>
      <c r="N62" s="456">
        <v>195.4</v>
      </c>
      <c r="O62" s="456">
        <v>32.28</v>
      </c>
      <c r="P62" s="456">
        <v>20.854500000000002</v>
      </c>
      <c r="Q62" s="456">
        <v>8.2279999999999998</v>
      </c>
      <c r="R62" s="450">
        <f t="shared" si="4"/>
        <v>481.54161000000005</v>
      </c>
      <c r="S62" s="824"/>
      <c r="T62" s="824"/>
      <c r="U62" s="824"/>
      <c r="V62" s="824"/>
    </row>
    <row r="63" spans="1:22" ht="15" customHeight="1">
      <c r="A63" s="191">
        <f t="shared" si="3"/>
        <v>44849</v>
      </c>
      <c r="B63" s="456">
        <v>70.88242000000001</v>
      </c>
      <c r="C63" s="456">
        <v>26.936130000000002</v>
      </c>
      <c r="D63" s="456">
        <v>97.818550000000016</v>
      </c>
      <c r="E63" s="456">
        <v>34.820500000000003</v>
      </c>
      <c r="F63" s="456">
        <v>50.00578999999999</v>
      </c>
      <c r="G63" s="456">
        <v>42.445790000000002</v>
      </c>
      <c r="H63" s="456"/>
      <c r="I63" s="456">
        <v>115.85409999999999</v>
      </c>
      <c r="J63" s="456">
        <v>0</v>
      </c>
      <c r="K63" s="456">
        <v>1.78</v>
      </c>
      <c r="L63" s="456">
        <v>0</v>
      </c>
      <c r="M63" s="456">
        <v>0</v>
      </c>
      <c r="N63" s="456">
        <v>195.08</v>
      </c>
      <c r="O63" s="456">
        <v>44.44</v>
      </c>
      <c r="P63" s="456">
        <v>28.722000000000001</v>
      </c>
      <c r="Q63" s="456">
        <v>12.991</v>
      </c>
      <c r="R63" s="450">
        <f t="shared" si="4"/>
        <v>623.95773000000008</v>
      </c>
      <c r="S63" s="824"/>
      <c r="T63" s="824"/>
      <c r="U63" s="824"/>
      <c r="V63" s="824"/>
    </row>
    <row r="64" spans="1:22" ht="15" customHeight="1">
      <c r="A64" s="191">
        <f t="shared" si="3"/>
        <v>44850</v>
      </c>
      <c r="B64" s="456">
        <v>48.62312</v>
      </c>
      <c r="C64" s="456">
        <v>28.793869999999998</v>
      </c>
      <c r="D64" s="456">
        <v>77.416989999999998</v>
      </c>
      <c r="E64" s="456">
        <v>47.515399999999993</v>
      </c>
      <c r="F64" s="456">
        <v>51.198070000000008</v>
      </c>
      <c r="G64" s="456">
        <v>37.733820000000001</v>
      </c>
      <c r="H64" s="456"/>
      <c r="I64" s="456">
        <v>106.30187000000001</v>
      </c>
      <c r="J64" s="456">
        <v>0</v>
      </c>
      <c r="K64" s="456">
        <v>1.97</v>
      </c>
      <c r="L64" s="456">
        <v>0</v>
      </c>
      <c r="M64" s="456">
        <v>0</v>
      </c>
      <c r="N64" s="456">
        <v>191.56</v>
      </c>
      <c r="O64" s="456">
        <v>49.12</v>
      </c>
      <c r="P64" s="456">
        <v>38.930999999999997</v>
      </c>
      <c r="Q64" s="456">
        <v>11.494999999999999</v>
      </c>
      <c r="R64" s="450">
        <f t="shared" si="4"/>
        <v>613.24215000000004</v>
      </c>
      <c r="S64" s="824"/>
      <c r="T64" s="824"/>
      <c r="U64" s="824"/>
      <c r="V64" s="824"/>
    </row>
    <row r="65" spans="1:22" ht="15" customHeight="1">
      <c r="A65" s="191">
        <f t="shared" si="3"/>
        <v>44851</v>
      </c>
      <c r="B65" s="457">
        <v>35.864440000000002</v>
      </c>
      <c r="C65" s="457">
        <v>15.501290000000001</v>
      </c>
      <c r="D65" s="457">
        <v>51.365730000000006</v>
      </c>
      <c r="E65" s="457">
        <v>21.323010000000004</v>
      </c>
      <c r="F65" s="457">
        <v>19.266479999999998</v>
      </c>
      <c r="G65" s="457">
        <v>13.918209999999998</v>
      </c>
      <c r="H65" s="457"/>
      <c r="I65" s="457">
        <v>44.381880000000002</v>
      </c>
      <c r="J65" s="457">
        <v>0</v>
      </c>
      <c r="K65" s="457">
        <v>0.63</v>
      </c>
      <c r="L65" s="457">
        <v>0</v>
      </c>
      <c r="M65" s="457">
        <v>0</v>
      </c>
      <c r="N65" s="457">
        <v>111.32</v>
      </c>
      <c r="O65" s="457">
        <v>18.399999999999999</v>
      </c>
      <c r="P65" s="457">
        <v>21.919499999999999</v>
      </c>
      <c r="Q65" s="457">
        <v>5.181</v>
      </c>
      <c r="R65" s="450">
        <f t="shared" si="4"/>
        <v>307.70580999999999</v>
      </c>
      <c r="S65" s="824"/>
      <c r="T65" s="824"/>
      <c r="U65" s="824"/>
      <c r="V65" s="824"/>
    </row>
    <row r="66" spans="1:22" ht="15" customHeight="1">
      <c r="A66" s="191">
        <f t="shared" si="3"/>
        <v>44852</v>
      </c>
      <c r="B66" s="457">
        <v>43.358989999999999</v>
      </c>
      <c r="C66" s="457">
        <v>16.13043</v>
      </c>
      <c r="D66" s="457">
        <v>59.489419999999996</v>
      </c>
      <c r="E66" s="457">
        <v>27.066860000000002</v>
      </c>
      <c r="F66" s="457">
        <v>22.62509</v>
      </c>
      <c r="G66" s="457">
        <v>24.674169999999997</v>
      </c>
      <c r="H66" s="457"/>
      <c r="I66" s="457">
        <v>59.038789999999999</v>
      </c>
      <c r="J66" s="457">
        <v>0</v>
      </c>
      <c r="K66" s="457">
        <v>0.99</v>
      </c>
      <c r="L66" s="457">
        <v>0</v>
      </c>
      <c r="M66" s="457">
        <v>0</v>
      </c>
      <c r="N66" s="457">
        <v>118.52</v>
      </c>
      <c r="O66" s="457">
        <v>30.28</v>
      </c>
      <c r="P66" s="457">
        <v>29.271000000000001</v>
      </c>
      <c r="Q66" s="457">
        <v>4.4770000000000003</v>
      </c>
      <c r="R66" s="450">
        <f t="shared" si="4"/>
        <v>376.43233000000004</v>
      </c>
      <c r="S66" s="824"/>
      <c r="T66" s="824"/>
      <c r="U66" s="824"/>
      <c r="V66" s="824"/>
    </row>
    <row r="67" spans="1:22" ht="15" customHeight="1">
      <c r="A67" s="191">
        <f t="shared" si="3"/>
        <v>44853</v>
      </c>
      <c r="B67" s="457">
        <v>59.824129999999997</v>
      </c>
      <c r="C67" s="457">
        <v>16.170999999999999</v>
      </c>
      <c r="D67" s="457">
        <v>75.995130000000003</v>
      </c>
      <c r="E67" s="457">
        <v>24.722409999999996</v>
      </c>
      <c r="F67" s="457">
        <v>62.4771</v>
      </c>
      <c r="G67" s="457">
        <v>23.072050000000004</v>
      </c>
      <c r="H67" s="457"/>
      <c r="I67" s="457">
        <v>104.02095</v>
      </c>
      <c r="J67" s="457">
        <v>0</v>
      </c>
      <c r="K67" s="457">
        <v>1.45</v>
      </c>
      <c r="L67" s="457">
        <v>0</v>
      </c>
      <c r="M67" s="457">
        <v>0</v>
      </c>
      <c r="N67" s="457">
        <v>180.76</v>
      </c>
      <c r="O67" s="457">
        <v>48.04</v>
      </c>
      <c r="P67" s="457">
        <v>34.695</v>
      </c>
      <c r="Q67" s="457">
        <v>6.7430000000000003</v>
      </c>
      <c r="R67" s="450">
        <f t="shared" si="4"/>
        <v>561.97564000000011</v>
      </c>
      <c r="S67" s="824"/>
      <c r="T67" s="824"/>
      <c r="U67" s="824"/>
      <c r="V67" s="824"/>
    </row>
    <row r="68" spans="1:22" ht="15" customHeight="1">
      <c r="A68" s="191">
        <f t="shared" si="3"/>
        <v>44854</v>
      </c>
      <c r="B68" s="457">
        <v>53.82056</v>
      </c>
      <c r="C68" s="457">
        <v>24.868649999999999</v>
      </c>
      <c r="D68" s="457">
        <v>78.689209999999989</v>
      </c>
      <c r="E68" s="457">
        <v>38.724959999999996</v>
      </c>
      <c r="F68" s="457">
        <v>50.209740000000004</v>
      </c>
      <c r="G68" s="457">
        <v>45.242449999999998</v>
      </c>
      <c r="H68" s="457"/>
      <c r="I68" s="457">
        <v>111.39530000000002</v>
      </c>
      <c r="J68" s="457">
        <v>0</v>
      </c>
      <c r="K68" s="457">
        <v>1.8</v>
      </c>
      <c r="L68" s="457">
        <v>0</v>
      </c>
      <c r="M68" s="457">
        <v>0</v>
      </c>
      <c r="N68" s="457">
        <v>187.64</v>
      </c>
      <c r="O68" s="457">
        <v>45.6</v>
      </c>
      <c r="P68" s="457">
        <v>36.544499999999999</v>
      </c>
      <c r="Q68" s="457">
        <v>9.8230000000000004</v>
      </c>
      <c r="R68" s="450">
        <f t="shared" si="4"/>
        <v>605.66915999999992</v>
      </c>
      <c r="S68" s="824"/>
      <c r="T68" s="824"/>
      <c r="U68" s="824"/>
      <c r="V68" s="824"/>
    </row>
    <row r="69" spans="1:22" ht="15" customHeight="1">
      <c r="A69" s="191">
        <f t="shared" si="3"/>
        <v>44855</v>
      </c>
      <c r="B69" s="457">
        <v>25.974489999999999</v>
      </c>
      <c r="C69" s="457">
        <v>18.70833</v>
      </c>
      <c r="D69" s="457">
        <v>44.68282</v>
      </c>
      <c r="E69" s="457">
        <v>25.84787</v>
      </c>
      <c r="F69" s="457">
        <v>33.494450000000001</v>
      </c>
      <c r="G69" s="457">
        <v>26.81325</v>
      </c>
      <c r="H69" s="457"/>
      <c r="I69" s="457">
        <v>69.260569999999987</v>
      </c>
      <c r="J69" s="457">
        <v>0</v>
      </c>
      <c r="K69" s="457">
        <v>0.94</v>
      </c>
      <c r="L69" s="457">
        <v>0</v>
      </c>
      <c r="M69" s="457">
        <v>0</v>
      </c>
      <c r="N69" s="457">
        <v>122.8</v>
      </c>
      <c r="O69" s="457">
        <v>28.52</v>
      </c>
      <c r="P69" s="457">
        <v>20.170500000000001</v>
      </c>
      <c r="Q69" s="457">
        <v>0.33</v>
      </c>
      <c r="R69" s="450">
        <f t="shared" si="4"/>
        <v>372.85945999999996</v>
      </c>
      <c r="S69" s="824"/>
      <c r="T69" s="824"/>
      <c r="U69" s="824"/>
      <c r="V69" s="824"/>
    </row>
    <row r="70" spans="1:22" ht="15" customHeight="1">
      <c r="A70" s="191">
        <f t="shared" si="3"/>
        <v>44856</v>
      </c>
      <c r="B70" s="457">
        <v>44.826159999999994</v>
      </c>
      <c r="C70" s="457">
        <v>20.247589999999999</v>
      </c>
      <c r="D70" s="457">
        <v>65.073750000000004</v>
      </c>
      <c r="E70" s="457">
        <v>28.469480000000001</v>
      </c>
      <c r="F70" s="457">
        <v>29.745660000000001</v>
      </c>
      <c r="G70" s="457">
        <v>29.292990000000003</v>
      </c>
      <c r="H70" s="457"/>
      <c r="I70" s="457">
        <v>74.365529999999993</v>
      </c>
      <c r="J70" s="457">
        <v>0</v>
      </c>
      <c r="K70" s="457">
        <v>1.49</v>
      </c>
      <c r="L70" s="457">
        <v>0</v>
      </c>
      <c r="M70" s="457">
        <v>0</v>
      </c>
      <c r="N70" s="457">
        <v>148.24</v>
      </c>
      <c r="O70" s="457">
        <v>36.28</v>
      </c>
      <c r="P70" s="457">
        <v>27.969000000000001</v>
      </c>
      <c r="Q70" s="457">
        <v>2.4420000000000002</v>
      </c>
      <c r="R70" s="450">
        <f t="shared" si="4"/>
        <v>443.36840999999998</v>
      </c>
      <c r="S70" s="824"/>
      <c r="T70" s="824"/>
      <c r="U70" s="824"/>
      <c r="V70" s="824"/>
    </row>
    <row r="71" spans="1:22" ht="15" customHeight="1">
      <c r="A71" s="191">
        <f t="shared" si="3"/>
        <v>44857</v>
      </c>
      <c r="B71" s="457">
        <v>54.289789999999996</v>
      </c>
      <c r="C71" s="457">
        <v>27.556159999999998</v>
      </c>
      <c r="D71" s="457">
        <v>81.845950000000002</v>
      </c>
      <c r="E71" s="457">
        <v>45.62921</v>
      </c>
      <c r="F71" s="457">
        <v>39.319319999999998</v>
      </c>
      <c r="G71" s="457">
        <v>31.324620000000003</v>
      </c>
      <c r="H71" s="457"/>
      <c r="I71" s="457">
        <v>85.247409999999988</v>
      </c>
      <c r="J71" s="457">
        <v>0</v>
      </c>
      <c r="K71" s="457">
        <v>2.25</v>
      </c>
      <c r="L71" s="457">
        <v>0</v>
      </c>
      <c r="M71" s="457">
        <v>0</v>
      </c>
      <c r="N71" s="457">
        <v>151.72</v>
      </c>
      <c r="O71" s="457">
        <v>34.68</v>
      </c>
      <c r="P71" s="457">
        <v>25.144500000000001</v>
      </c>
      <c r="Q71" s="457">
        <v>7.2380000000000004</v>
      </c>
      <c r="R71" s="450">
        <f t="shared" si="4"/>
        <v>504.39900999999998</v>
      </c>
      <c r="S71" s="824"/>
      <c r="T71" s="824"/>
      <c r="U71" s="824"/>
      <c r="V71" s="824"/>
    </row>
    <row r="72" spans="1:22" ht="15" customHeight="1">
      <c r="A72" s="191">
        <f t="shared" si="3"/>
        <v>44858</v>
      </c>
      <c r="B72" s="458">
        <v>63.51823000000001</v>
      </c>
      <c r="C72" s="458">
        <v>28.564989999999998</v>
      </c>
      <c r="D72" s="458">
        <v>92.083219999999997</v>
      </c>
      <c r="E72" s="458">
        <v>47.866460000000004</v>
      </c>
      <c r="F72" s="458">
        <v>40.650259999999996</v>
      </c>
      <c r="G72" s="458">
        <v>44.241889999999998</v>
      </c>
      <c r="H72" s="458"/>
      <c r="I72" s="458">
        <v>114.30062000000001</v>
      </c>
      <c r="J72" s="458">
        <v>0</v>
      </c>
      <c r="K72" s="458">
        <v>1.77</v>
      </c>
      <c r="L72" s="458">
        <v>0</v>
      </c>
      <c r="M72" s="458">
        <v>0</v>
      </c>
      <c r="N72" s="458">
        <v>184.92</v>
      </c>
      <c r="O72" s="458">
        <v>45.96</v>
      </c>
      <c r="P72" s="458">
        <v>35.552999999999997</v>
      </c>
      <c r="Q72" s="458">
        <v>10.571</v>
      </c>
      <c r="R72" s="450">
        <f t="shared" si="4"/>
        <v>617.91645000000005</v>
      </c>
      <c r="S72" s="824"/>
      <c r="T72" s="824"/>
      <c r="U72" s="824"/>
      <c r="V72" s="824"/>
    </row>
    <row r="73" spans="1:22" ht="15" customHeight="1">
      <c r="A73" s="191">
        <f t="shared" si="3"/>
        <v>44859</v>
      </c>
      <c r="B73" s="458">
        <v>35.543579999999992</v>
      </c>
      <c r="C73" s="458">
        <v>22.076540000000001</v>
      </c>
      <c r="D73" s="458">
        <v>57.620119999999993</v>
      </c>
      <c r="E73" s="458">
        <v>28.843880000000002</v>
      </c>
      <c r="F73" s="458">
        <v>33.304589999999997</v>
      </c>
      <c r="G73" s="458">
        <v>37.947009999999992</v>
      </c>
      <c r="H73" s="458"/>
      <c r="I73" s="458">
        <v>75.870809999999992</v>
      </c>
      <c r="J73" s="458">
        <v>0</v>
      </c>
      <c r="K73" s="458">
        <v>1.59</v>
      </c>
      <c r="L73" s="458">
        <v>0</v>
      </c>
      <c r="M73" s="458">
        <v>0</v>
      </c>
      <c r="N73" s="458">
        <v>136.91999999999999</v>
      </c>
      <c r="O73" s="458">
        <v>35.799999999999997</v>
      </c>
      <c r="P73" s="458">
        <v>36.352499999999999</v>
      </c>
      <c r="Q73" s="458">
        <v>8.0410000000000004</v>
      </c>
      <c r="R73" s="450">
        <f t="shared" si="4"/>
        <v>452.28991000000002</v>
      </c>
      <c r="S73" s="824"/>
      <c r="T73" s="824"/>
      <c r="U73" s="824"/>
      <c r="V73" s="824"/>
    </row>
    <row r="74" spans="1:22" ht="15" customHeight="1">
      <c r="A74" s="191">
        <f t="shared" si="3"/>
        <v>44860</v>
      </c>
      <c r="B74" s="458">
        <v>23.276349999999997</v>
      </c>
      <c r="C74" s="458">
        <v>13.500830000000002</v>
      </c>
      <c r="D74" s="458">
        <v>36.777180000000001</v>
      </c>
      <c r="E74" s="458">
        <v>22.931910000000002</v>
      </c>
      <c r="F74" s="458">
        <v>25.69595</v>
      </c>
      <c r="G74" s="458">
        <v>22.545279999999998</v>
      </c>
      <c r="H74" s="458"/>
      <c r="I74" s="458">
        <v>69.32435000000001</v>
      </c>
      <c r="J74" s="458">
        <v>0</v>
      </c>
      <c r="K74" s="458">
        <v>1.79</v>
      </c>
      <c r="L74" s="458">
        <v>0</v>
      </c>
      <c r="M74" s="458">
        <v>0</v>
      </c>
      <c r="N74" s="458">
        <v>133.52000000000001</v>
      </c>
      <c r="O74" s="458">
        <v>23.56</v>
      </c>
      <c r="P74" s="458">
        <v>29.110499999999998</v>
      </c>
      <c r="Q74" s="458">
        <v>5.8410000000000002</v>
      </c>
      <c r="R74" s="450">
        <f t="shared" si="4"/>
        <v>371.09617000000003</v>
      </c>
      <c r="S74" s="824"/>
      <c r="T74" s="824"/>
      <c r="U74" s="824"/>
      <c r="V74" s="824"/>
    </row>
    <row r="75" spans="1:22" ht="15" customHeight="1">
      <c r="A75" s="191">
        <f t="shared" si="3"/>
        <v>44861</v>
      </c>
      <c r="B75" s="458">
        <v>38.776499999999999</v>
      </c>
      <c r="C75" s="458">
        <v>15.25379</v>
      </c>
      <c r="D75" s="458">
        <v>54.030290000000001</v>
      </c>
      <c r="E75" s="458">
        <v>23.220260000000003</v>
      </c>
      <c r="F75" s="458">
        <v>26.159789999999997</v>
      </c>
      <c r="G75" s="458">
        <v>19.363220000000002</v>
      </c>
      <c r="H75" s="458"/>
      <c r="I75" s="458">
        <v>57.119930000000011</v>
      </c>
      <c r="J75" s="458">
        <v>0</v>
      </c>
      <c r="K75" s="458">
        <v>1.1200000000000001</v>
      </c>
      <c r="L75" s="458">
        <v>0</v>
      </c>
      <c r="M75" s="458">
        <v>0</v>
      </c>
      <c r="N75" s="458">
        <v>136.47999999999999</v>
      </c>
      <c r="O75" s="458">
        <v>22.72</v>
      </c>
      <c r="P75" s="458">
        <v>21.087</v>
      </c>
      <c r="Q75" s="458">
        <v>6.71</v>
      </c>
      <c r="R75" s="450">
        <f t="shared" si="4"/>
        <v>368.01048999999995</v>
      </c>
      <c r="S75" s="824"/>
      <c r="T75" s="824"/>
      <c r="U75" s="824"/>
      <c r="V75" s="824"/>
    </row>
    <row r="76" spans="1:22" ht="15" customHeight="1">
      <c r="A76" s="191">
        <f t="shared" si="3"/>
        <v>44862</v>
      </c>
      <c r="B76" s="458">
        <v>55.577550000000002</v>
      </c>
      <c r="C76" s="458">
        <v>28.954909999999998</v>
      </c>
      <c r="D76" s="458">
        <v>84.53246</v>
      </c>
      <c r="E76" s="458">
        <v>40.357869999999998</v>
      </c>
      <c r="F76" s="458">
        <v>36.243160000000003</v>
      </c>
      <c r="G76" s="458">
        <v>36.624790000000004</v>
      </c>
      <c r="H76" s="458"/>
      <c r="I76" s="458">
        <v>101.60588999999999</v>
      </c>
      <c r="J76" s="458">
        <v>0</v>
      </c>
      <c r="K76" s="458">
        <v>2.81</v>
      </c>
      <c r="L76" s="458">
        <v>0</v>
      </c>
      <c r="M76" s="458">
        <v>0</v>
      </c>
      <c r="N76" s="458">
        <v>192.6</v>
      </c>
      <c r="O76" s="458">
        <v>52</v>
      </c>
      <c r="P76" s="458">
        <v>24.552</v>
      </c>
      <c r="Q76" s="458">
        <v>9.7789999999999999</v>
      </c>
      <c r="R76" s="450">
        <f t="shared" si="4"/>
        <v>581.10517000000004</v>
      </c>
      <c r="S76" s="824"/>
      <c r="T76" s="824"/>
      <c r="U76" s="824"/>
      <c r="V76" s="824"/>
    </row>
    <row r="77" spans="1:22" ht="15" customHeight="1">
      <c r="A77" s="191">
        <f t="shared" si="3"/>
        <v>44863</v>
      </c>
      <c r="B77" s="458">
        <v>60.908070000000002</v>
      </c>
      <c r="C77" s="458">
        <v>28.737239999999996</v>
      </c>
      <c r="D77" s="458">
        <v>89.645309999999995</v>
      </c>
      <c r="E77" s="458">
        <v>29.660960000000003</v>
      </c>
      <c r="F77" s="458">
        <v>51.881370000000004</v>
      </c>
      <c r="G77" s="458">
        <v>44.652209999999997</v>
      </c>
      <c r="H77" s="458"/>
      <c r="I77" s="458">
        <v>102.4729</v>
      </c>
      <c r="J77" s="458">
        <v>0</v>
      </c>
      <c r="K77" s="458">
        <v>2.96</v>
      </c>
      <c r="L77" s="458">
        <v>0</v>
      </c>
      <c r="M77" s="458">
        <v>0</v>
      </c>
      <c r="N77" s="458">
        <v>209.16</v>
      </c>
      <c r="O77" s="458">
        <v>51.04</v>
      </c>
      <c r="P77" s="458">
        <v>35.343000000000004</v>
      </c>
      <c r="Q77" s="458">
        <v>9.7680000000000007</v>
      </c>
      <c r="R77" s="450">
        <f t="shared" si="4"/>
        <v>626.5837499999999</v>
      </c>
      <c r="S77" s="824"/>
      <c r="T77" s="824"/>
      <c r="U77" s="824"/>
      <c r="V77" s="824"/>
    </row>
    <row r="78" spans="1:22" ht="15" customHeight="1">
      <c r="A78" s="191">
        <f t="shared" si="3"/>
        <v>44864</v>
      </c>
      <c r="B78" s="458">
        <v>64.417469999999994</v>
      </c>
      <c r="C78" s="458">
        <v>31.455209999999997</v>
      </c>
      <c r="D78" s="458">
        <v>95.872679999999988</v>
      </c>
      <c r="E78" s="458">
        <v>50.060369999999992</v>
      </c>
      <c r="F78" s="458">
        <v>52.586419999999997</v>
      </c>
      <c r="G78" s="458">
        <v>38.113079999999997</v>
      </c>
      <c r="H78" s="458"/>
      <c r="I78" s="458">
        <v>98.682769999999977</v>
      </c>
      <c r="J78" s="458">
        <v>0</v>
      </c>
      <c r="K78" s="458">
        <v>2.58</v>
      </c>
      <c r="L78" s="458">
        <v>0</v>
      </c>
      <c r="M78" s="458">
        <v>0</v>
      </c>
      <c r="N78" s="458">
        <v>210.76</v>
      </c>
      <c r="O78" s="458">
        <v>43.96</v>
      </c>
      <c r="P78" s="458">
        <v>35.622</v>
      </c>
      <c r="Q78" s="458">
        <v>10.218999999999999</v>
      </c>
      <c r="R78" s="450">
        <f t="shared" si="4"/>
        <v>638.45631999999989</v>
      </c>
      <c r="S78" s="824"/>
      <c r="T78" s="824"/>
      <c r="U78" s="824"/>
      <c r="V78" s="824"/>
    </row>
    <row r="79" spans="1:22" ht="15" customHeight="1">
      <c r="A79" s="191">
        <v>31</v>
      </c>
      <c r="B79" s="459">
        <v>62.088190000000004</v>
      </c>
      <c r="C79" s="459">
        <v>23.089130000000001</v>
      </c>
      <c r="D79" s="459">
        <v>85.177320000000009</v>
      </c>
      <c r="E79" s="459">
        <v>45.420830000000002</v>
      </c>
      <c r="F79" s="459">
        <v>63.896439999999998</v>
      </c>
      <c r="G79" s="459">
        <v>33.172909999999995</v>
      </c>
      <c r="H79" s="459"/>
      <c r="I79" s="459">
        <v>89.16640000000001</v>
      </c>
      <c r="J79" s="459">
        <v>0</v>
      </c>
      <c r="K79" s="459">
        <v>2.0099999999999998</v>
      </c>
      <c r="L79" s="459">
        <v>0</v>
      </c>
      <c r="M79" s="459">
        <v>0</v>
      </c>
      <c r="N79" s="459">
        <v>198.2</v>
      </c>
      <c r="O79" s="459">
        <v>45.72</v>
      </c>
      <c r="P79" s="459">
        <v>38.534999999999997</v>
      </c>
      <c r="Q79" s="459">
        <v>9.9659999999999993</v>
      </c>
      <c r="R79" s="450">
        <f t="shared" si="4"/>
        <v>611.26490000000001</v>
      </c>
      <c r="S79" s="824"/>
      <c r="T79" s="824"/>
      <c r="U79" s="824"/>
      <c r="V79" s="824"/>
    </row>
    <row r="80" spans="1:22" ht="15" customHeight="1">
      <c r="A80" s="181" t="s">
        <v>69</v>
      </c>
      <c r="B80" s="452">
        <f t="shared" ref="B80:Q80" si="5">SUM(B49:B79)</f>
        <v>1460.5139599999998</v>
      </c>
      <c r="C80" s="452">
        <f>SUM(C49:C79)</f>
        <v>686.58507999999995</v>
      </c>
      <c r="D80" s="452">
        <f>SUM(D49:D79)</f>
        <v>2147.0990400000001</v>
      </c>
      <c r="E80" s="452">
        <f t="shared" si="5"/>
        <v>986.60994000000017</v>
      </c>
      <c r="F80" s="452">
        <f t="shared" si="5"/>
        <v>1193.6366700000003</v>
      </c>
      <c r="G80" s="452">
        <f t="shared" si="5"/>
        <v>976.18353999999999</v>
      </c>
      <c r="H80" s="452"/>
      <c r="I80" s="452">
        <f t="shared" si="5"/>
        <v>2605.4099599999995</v>
      </c>
      <c r="J80" s="452">
        <f t="shared" si="5"/>
        <v>0</v>
      </c>
      <c r="K80" s="452">
        <f t="shared" si="5"/>
        <v>49.6</v>
      </c>
      <c r="L80" s="452">
        <f t="shared" si="5"/>
        <v>0</v>
      </c>
      <c r="M80" s="452">
        <f t="shared" si="5"/>
        <v>0</v>
      </c>
      <c r="N80" s="452">
        <f t="shared" si="5"/>
        <v>4990.3599999999997</v>
      </c>
      <c r="O80" s="452">
        <f t="shared" si="5"/>
        <v>1091.1599999999999</v>
      </c>
      <c r="P80" s="452">
        <f t="shared" si="5"/>
        <v>868.55999999999972</v>
      </c>
      <c r="Q80" s="452">
        <f t="shared" si="5"/>
        <v>235.74100000000004</v>
      </c>
      <c r="R80" s="452">
        <f>SUM(R49:R79)</f>
        <v>15144.36015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-352.9009600000004</v>
      </c>
      <c r="C81" s="827"/>
      <c r="D81" s="453">
        <f>+D80-D48</f>
        <v>-352.90095999999994</v>
      </c>
      <c r="E81" s="453">
        <f t="shared" ref="E81:Q81" si="6">+E80-E48</f>
        <v>-23.390059999999835</v>
      </c>
      <c r="F81" s="453">
        <f t="shared" si="6"/>
        <v>381.63667000000032</v>
      </c>
      <c r="G81" s="453">
        <f t="shared" si="6"/>
        <v>-243.81646000000001</v>
      </c>
      <c r="H81" s="453"/>
      <c r="I81" s="453">
        <f t="shared" si="6"/>
        <v>-143.5900400000005</v>
      </c>
      <c r="J81" s="453">
        <f t="shared" si="6"/>
        <v>0</v>
      </c>
      <c r="K81" s="453">
        <f t="shared" si="6"/>
        <v>14.600000000000001</v>
      </c>
      <c r="L81" s="453">
        <f t="shared" si="6"/>
        <v>0</v>
      </c>
      <c r="M81" s="453">
        <f t="shared" si="6"/>
        <v>0</v>
      </c>
      <c r="N81" s="453">
        <f t="shared" si="6"/>
        <v>-212.64000000000033</v>
      </c>
      <c r="O81" s="453">
        <f t="shared" si="6"/>
        <v>102.15999999999985</v>
      </c>
      <c r="P81" s="453">
        <f t="shared" si="6"/>
        <v>21.559999999999718</v>
      </c>
      <c r="Q81" s="453">
        <f t="shared" si="6"/>
        <v>7.7410000000000423</v>
      </c>
      <c r="R81" s="453">
        <f>+R80-R48</f>
        <v>-448.63984999999957</v>
      </c>
      <c r="S81" s="828"/>
      <c r="T81" s="828"/>
      <c r="U81" s="828"/>
      <c r="V81" s="828"/>
    </row>
    <row r="82" spans="1:22" ht="15" customHeight="1"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N89" s="329"/>
      <c r="O89" s="329"/>
      <c r="P89" s="329"/>
      <c r="Q89" s="329"/>
      <c r="S89" s="329"/>
    </row>
  </sheetData>
  <mergeCells count="100">
    <mergeCell ref="S77:V77"/>
    <mergeCell ref="S78:V78"/>
    <mergeCell ref="S79:V79"/>
    <mergeCell ref="S80:V80"/>
    <mergeCell ref="B81:C81"/>
    <mergeCell ref="S81:V81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B48:C48"/>
    <mergeCell ref="S48:V48"/>
    <mergeCell ref="S49:V49"/>
    <mergeCell ref="S50:V50"/>
    <mergeCell ref="S51:V51"/>
    <mergeCell ref="S52:V52"/>
    <mergeCell ref="S40:V40"/>
    <mergeCell ref="S41:V41"/>
    <mergeCell ref="S42:V42"/>
    <mergeCell ref="S43:V43"/>
    <mergeCell ref="S46:V47"/>
    <mergeCell ref="A46:A47"/>
    <mergeCell ref="B46:H46"/>
    <mergeCell ref="J46:K46"/>
    <mergeCell ref="L46:O46"/>
    <mergeCell ref="R46:R47"/>
    <mergeCell ref="S39:V39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27:V27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15:V15"/>
    <mergeCell ref="A8:A9"/>
    <mergeCell ref="B8:H8"/>
    <mergeCell ref="J8:K8"/>
    <mergeCell ref="L8:O8"/>
    <mergeCell ref="R8:R9"/>
    <mergeCell ref="S8:V9"/>
    <mergeCell ref="S10:V10"/>
    <mergeCell ref="S11:V11"/>
    <mergeCell ref="S12:V12"/>
    <mergeCell ref="S13:V13"/>
    <mergeCell ref="S14:V14"/>
    <mergeCell ref="A1:B4"/>
    <mergeCell ref="C1:R2"/>
    <mergeCell ref="S1:T1"/>
    <mergeCell ref="U1:V1"/>
    <mergeCell ref="S2:T2"/>
    <mergeCell ref="U2:V2"/>
    <mergeCell ref="C3:I4"/>
    <mergeCell ref="J3:L4"/>
    <mergeCell ref="M3:R4"/>
    <mergeCell ref="S3:T3"/>
    <mergeCell ref="U3:V3"/>
    <mergeCell ref="S4:T4"/>
    <mergeCell ref="U4:V4"/>
    <mergeCell ref="A5:C5"/>
    <mergeCell ref="D5:I5"/>
    <mergeCell ref="J5:M5"/>
    <mergeCell ref="N5:S5"/>
    <mergeCell ref="T5:V5"/>
  </mergeCells>
  <conditionalFormatting sqref="S11:S41">
    <cfRule type="cellIs" dxfId="5021" priority="1109" operator="greaterThan">
      <formula>$S$10</formula>
    </cfRule>
  </conditionalFormatting>
  <conditionalFormatting sqref="R11">
    <cfRule type="cellIs" dxfId="5020" priority="1108" operator="greaterThan">
      <formula>$R$10</formula>
    </cfRule>
  </conditionalFormatting>
  <conditionalFormatting sqref="R12:R41">
    <cfRule type="cellIs" dxfId="5019" priority="982" operator="greaterThan">
      <formula>$R$10</formula>
    </cfRule>
  </conditionalFormatting>
  <conditionalFormatting sqref="I11">
    <cfRule type="cellIs" dxfId="5018" priority="553" operator="greaterThan">
      <formula>$I$10</formula>
    </cfRule>
  </conditionalFormatting>
  <conditionalFormatting sqref="I11">
    <cfRule type="cellIs" dxfId="5017" priority="552" operator="greaterThan">
      <formula>$I$10</formula>
    </cfRule>
  </conditionalFormatting>
  <conditionalFormatting sqref="N11">
    <cfRule type="cellIs" dxfId="5016" priority="551" operator="greaterThan">
      <formula>$N$10</formula>
    </cfRule>
  </conditionalFormatting>
  <conditionalFormatting sqref="M11">
    <cfRule type="cellIs" dxfId="5015" priority="550" operator="greaterThan">
      <formula>$M$10</formula>
    </cfRule>
  </conditionalFormatting>
  <conditionalFormatting sqref="N11">
    <cfRule type="cellIs" dxfId="5014" priority="549" operator="greaterThan">
      <formula>$N$10</formula>
    </cfRule>
  </conditionalFormatting>
  <conditionalFormatting sqref="M11">
    <cfRule type="cellIs" dxfId="5013" priority="548" operator="greaterThan">
      <formula>$M$10</formula>
    </cfRule>
  </conditionalFormatting>
  <conditionalFormatting sqref="L11">
    <cfRule type="cellIs" dxfId="5012" priority="547" operator="greaterThan">
      <formula>$L$10</formula>
    </cfRule>
  </conditionalFormatting>
  <conditionalFormatting sqref="B11:D11">
    <cfRule type="cellIs" dxfId="5011" priority="546" operator="greaterThan">
      <formula>#REF!</formula>
    </cfRule>
  </conditionalFormatting>
  <conditionalFormatting sqref="E11:H11">
    <cfRule type="cellIs" dxfId="5010" priority="545" operator="greaterThan">
      <formula>$E$10</formula>
    </cfRule>
  </conditionalFormatting>
  <conditionalFormatting sqref="B11:D11">
    <cfRule type="cellIs" dxfId="5009" priority="544" operator="greaterThan">
      <formula>#REF!</formula>
    </cfRule>
  </conditionalFormatting>
  <conditionalFormatting sqref="E11:H11">
    <cfRule type="cellIs" dxfId="5008" priority="543" operator="greaterThan">
      <formula>$E$10</formula>
    </cfRule>
  </conditionalFormatting>
  <conditionalFormatting sqref="J11">
    <cfRule type="cellIs" dxfId="5007" priority="542" operator="greaterThan">
      <formula>$J$10</formula>
    </cfRule>
  </conditionalFormatting>
  <conditionalFormatting sqref="P11">
    <cfRule type="cellIs" dxfId="5006" priority="541" operator="greaterThan">
      <formula>$P$10</formula>
    </cfRule>
  </conditionalFormatting>
  <conditionalFormatting sqref="P11">
    <cfRule type="cellIs" dxfId="5005" priority="540" operator="greaterThan">
      <formula>$P$10</formula>
    </cfRule>
  </conditionalFormatting>
  <conditionalFormatting sqref="I12">
    <cfRule type="cellIs" dxfId="5004" priority="539" operator="greaterThan">
      <formula>$I$10</formula>
    </cfRule>
  </conditionalFormatting>
  <conditionalFormatting sqref="I12">
    <cfRule type="cellIs" dxfId="5003" priority="538" operator="greaterThan">
      <formula>$I$10</formula>
    </cfRule>
  </conditionalFormatting>
  <conditionalFormatting sqref="N12">
    <cfRule type="cellIs" dxfId="5002" priority="537" operator="greaterThan">
      <formula>$N$10</formula>
    </cfRule>
  </conditionalFormatting>
  <conditionalFormatting sqref="M12">
    <cfRule type="cellIs" dxfId="5001" priority="536" operator="greaterThan">
      <formula>$M$10</formula>
    </cfRule>
  </conditionalFormatting>
  <conditionalFormatting sqref="N12">
    <cfRule type="cellIs" dxfId="5000" priority="535" operator="greaterThan">
      <formula>$N$10</formula>
    </cfRule>
  </conditionalFormatting>
  <conditionalFormatting sqref="M12">
    <cfRule type="cellIs" dxfId="4999" priority="534" operator="greaterThan">
      <formula>$M$10</formula>
    </cfRule>
  </conditionalFormatting>
  <conditionalFormatting sqref="L12">
    <cfRule type="cellIs" dxfId="4998" priority="533" operator="greaterThan">
      <formula>$L$10</formula>
    </cfRule>
  </conditionalFormatting>
  <conditionalFormatting sqref="B12:D12">
    <cfRule type="cellIs" dxfId="4997" priority="532" operator="greaterThan">
      <formula>#REF!</formula>
    </cfRule>
  </conditionalFormatting>
  <conditionalFormatting sqref="E12:H12">
    <cfRule type="cellIs" dxfId="4996" priority="531" operator="greaterThan">
      <formula>$E$10</formula>
    </cfRule>
  </conditionalFormatting>
  <conditionalFormatting sqref="B12:D12">
    <cfRule type="cellIs" dxfId="4995" priority="530" operator="greaterThan">
      <formula>#REF!</formula>
    </cfRule>
  </conditionalFormatting>
  <conditionalFormatting sqref="E12:H12">
    <cfRule type="cellIs" dxfId="4994" priority="529" operator="greaterThan">
      <formula>$E$10</formula>
    </cfRule>
  </conditionalFormatting>
  <conditionalFormatting sqref="J12">
    <cfRule type="cellIs" dxfId="4993" priority="528" operator="greaterThan">
      <formula>$J$10</formula>
    </cfRule>
  </conditionalFormatting>
  <conditionalFormatting sqref="P12">
    <cfRule type="cellIs" dxfId="4992" priority="527" operator="greaterThan">
      <formula>$P$10</formula>
    </cfRule>
  </conditionalFormatting>
  <conditionalFormatting sqref="P12">
    <cfRule type="cellIs" dxfId="4991" priority="526" operator="greaterThan">
      <formula>$P$10</formula>
    </cfRule>
  </conditionalFormatting>
  <conditionalFormatting sqref="O11">
    <cfRule type="cellIs" dxfId="4990" priority="525" operator="greaterThan">
      <formula>$N$10</formula>
    </cfRule>
  </conditionalFormatting>
  <conditionalFormatting sqref="O11">
    <cfRule type="cellIs" dxfId="4989" priority="524" operator="greaterThan">
      <formula>$N$10</formula>
    </cfRule>
  </conditionalFormatting>
  <conditionalFormatting sqref="O12">
    <cfRule type="cellIs" dxfId="4988" priority="523" operator="greaterThan">
      <formula>$N$10</formula>
    </cfRule>
  </conditionalFormatting>
  <conditionalFormatting sqref="O12">
    <cfRule type="cellIs" dxfId="4987" priority="522" operator="greaterThan">
      <formula>$N$10</formula>
    </cfRule>
  </conditionalFormatting>
  <conditionalFormatting sqref="K11">
    <cfRule type="cellIs" dxfId="4986" priority="521" operator="greaterThan">
      <formula>$J$10</formula>
    </cfRule>
  </conditionalFormatting>
  <conditionalFormatting sqref="K12">
    <cfRule type="cellIs" dxfId="4985" priority="520" operator="greaterThan">
      <formula>$J$10</formula>
    </cfRule>
  </conditionalFormatting>
  <conditionalFormatting sqref="Q11">
    <cfRule type="cellIs" dxfId="4984" priority="519" operator="greaterThan">
      <formula>$J$10</formula>
    </cfRule>
  </conditionalFormatting>
  <conditionalFormatting sqref="Q12">
    <cfRule type="cellIs" dxfId="4983" priority="518" operator="greaterThan">
      <formula>$J$10</formula>
    </cfRule>
  </conditionalFormatting>
  <conditionalFormatting sqref="Q15">
    <cfRule type="cellIs" dxfId="4982" priority="463" operator="greaterThan">
      <formula>$J$10</formula>
    </cfRule>
  </conditionalFormatting>
  <conditionalFormatting sqref="I13">
    <cfRule type="cellIs" dxfId="4981" priority="517" operator="greaterThan">
      <formula>$I$10</formula>
    </cfRule>
  </conditionalFormatting>
  <conditionalFormatting sqref="I13">
    <cfRule type="cellIs" dxfId="4980" priority="516" operator="greaterThan">
      <formula>$I$10</formula>
    </cfRule>
  </conditionalFormatting>
  <conditionalFormatting sqref="N13">
    <cfRule type="cellIs" dxfId="4979" priority="515" operator="greaterThan">
      <formula>$N$10</formula>
    </cfRule>
  </conditionalFormatting>
  <conditionalFormatting sqref="M13">
    <cfRule type="cellIs" dxfId="4978" priority="514" operator="greaterThan">
      <formula>$M$10</formula>
    </cfRule>
  </conditionalFormatting>
  <conditionalFormatting sqref="N13">
    <cfRule type="cellIs" dxfId="4977" priority="513" operator="greaterThan">
      <formula>$N$10</formula>
    </cfRule>
  </conditionalFormatting>
  <conditionalFormatting sqref="M13">
    <cfRule type="cellIs" dxfId="4976" priority="512" operator="greaterThan">
      <formula>$M$10</formula>
    </cfRule>
  </conditionalFormatting>
  <conditionalFormatting sqref="L13">
    <cfRule type="cellIs" dxfId="4975" priority="511" operator="greaterThan">
      <formula>$L$10</formula>
    </cfRule>
  </conditionalFormatting>
  <conditionalFormatting sqref="B13:D13">
    <cfRule type="cellIs" dxfId="4974" priority="510" operator="greaterThan">
      <formula>#REF!</formula>
    </cfRule>
  </conditionalFormatting>
  <conditionalFormatting sqref="E13:H13">
    <cfRule type="cellIs" dxfId="4973" priority="509" operator="greaterThan">
      <formula>$E$10</formula>
    </cfRule>
  </conditionalFormatting>
  <conditionalFormatting sqref="B13:D13">
    <cfRule type="cellIs" dxfId="4972" priority="508" operator="greaterThan">
      <formula>#REF!</formula>
    </cfRule>
  </conditionalFormatting>
  <conditionalFormatting sqref="E13:H13">
    <cfRule type="cellIs" dxfId="4971" priority="507" operator="greaterThan">
      <formula>$E$10</formula>
    </cfRule>
  </conditionalFormatting>
  <conditionalFormatting sqref="J13:K13">
    <cfRule type="cellIs" dxfId="4970" priority="506" operator="greaterThan">
      <formula>$J$10</formula>
    </cfRule>
  </conditionalFormatting>
  <conditionalFormatting sqref="P13">
    <cfRule type="cellIs" dxfId="4969" priority="505" operator="greaterThan">
      <formula>$P$10</formula>
    </cfRule>
  </conditionalFormatting>
  <conditionalFormatting sqref="P13">
    <cfRule type="cellIs" dxfId="4968" priority="504" operator="greaterThan">
      <formula>$P$10</formula>
    </cfRule>
  </conditionalFormatting>
  <conditionalFormatting sqref="I14">
    <cfRule type="cellIs" dxfId="4967" priority="503" operator="greaterThan">
      <formula>$I$10</formula>
    </cfRule>
  </conditionalFormatting>
  <conditionalFormatting sqref="I14">
    <cfRule type="cellIs" dxfId="4966" priority="502" operator="greaterThan">
      <formula>$I$10</formula>
    </cfRule>
  </conditionalFormatting>
  <conditionalFormatting sqref="N14">
    <cfRule type="cellIs" dxfId="4965" priority="501" operator="greaterThan">
      <formula>$N$10</formula>
    </cfRule>
  </conditionalFormatting>
  <conditionalFormatting sqref="M14">
    <cfRule type="cellIs" dxfId="4964" priority="500" operator="greaterThan">
      <formula>$M$10</formula>
    </cfRule>
  </conditionalFormatting>
  <conditionalFormatting sqref="N14">
    <cfRule type="cellIs" dxfId="4963" priority="499" operator="greaterThan">
      <formula>$N$10</formula>
    </cfRule>
  </conditionalFormatting>
  <conditionalFormatting sqref="M14">
    <cfRule type="cellIs" dxfId="4962" priority="498" operator="greaterThan">
      <formula>$M$10</formula>
    </cfRule>
  </conditionalFormatting>
  <conditionalFormatting sqref="L14">
    <cfRule type="cellIs" dxfId="4961" priority="497" operator="greaterThan">
      <formula>$L$10</formula>
    </cfRule>
  </conditionalFormatting>
  <conditionalFormatting sqref="B14:D14">
    <cfRule type="cellIs" dxfId="4960" priority="496" operator="greaterThan">
      <formula>#REF!</formula>
    </cfRule>
  </conditionalFormatting>
  <conditionalFormatting sqref="B14:D14">
    <cfRule type="cellIs" dxfId="4959" priority="495" operator="greaterThan">
      <formula>#REF!</formula>
    </cfRule>
  </conditionalFormatting>
  <conditionalFormatting sqref="J14:K14">
    <cfRule type="cellIs" dxfId="4958" priority="494" operator="greaterThan">
      <formula>$J$10</formula>
    </cfRule>
  </conditionalFormatting>
  <conditionalFormatting sqref="P14">
    <cfRule type="cellIs" dxfId="4957" priority="493" operator="greaterThan">
      <formula>$P$10</formula>
    </cfRule>
  </conditionalFormatting>
  <conditionalFormatting sqref="P14">
    <cfRule type="cellIs" dxfId="4956" priority="492" operator="greaterThan">
      <formula>$P$10</formula>
    </cfRule>
  </conditionalFormatting>
  <conditionalFormatting sqref="I15">
    <cfRule type="cellIs" dxfId="4955" priority="491" operator="greaterThan">
      <formula>$I$10</formula>
    </cfRule>
  </conditionalFormatting>
  <conditionalFormatting sqref="I15">
    <cfRule type="cellIs" dxfId="4954" priority="490" operator="greaterThan">
      <formula>$I$10</formula>
    </cfRule>
  </conditionalFormatting>
  <conditionalFormatting sqref="N15">
    <cfRule type="cellIs" dxfId="4953" priority="489" operator="greaterThan">
      <formula>$N$10</formula>
    </cfRule>
  </conditionalFormatting>
  <conditionalFormatting sqref="M15">
    <cfRule type="cellIs" dxfId="4952" priority="488" operator="greaterThan">
      <formula>$M$10</formula>
    </cfRule>
  </conditionalFormatting>
  <conditionalFormatting sqref="N15">
    <cfRule type="cellIs" dxfId="4951" priority="487" operator="greaterThan">
      <formula>$N$10</formula>
    </cfRule>
  </conditionalFormatting>
  <conditionalFormatting sqref="M15">
    <cfRule type="cellIs" dxfId="4950" priority="486" operator="greaterThan">
      <formula>$M$10</formula>
    </cfRule>
  </conditionalFormatting>
  <conditionalFormatting sqref="L15">
    <cfRule type="cellIs" dxfId="4949" priority="485" operator="greaterThan">
      <formula>$L$10</formula>
    </cfRule>
  </conditionalFormatting>
  <conditionalFormatting sqref="B15:D15">
    <cfRule type="cellIs" dxfId="4948" priority="484" operator="greaterThan">
      <formula>#REF!</formula>
    </cfRule>
  </conditionalFormatting>
  <conditionalFormatting sqref="E15:H15">
    <cfRule type="cellIs" dxfId="4947" priority="483" operator="greaterThan">
      <formula>$E$10</formula>
    </cfRule>
  </conditionalFormatting>
  <conditionalFormatting sqref="B15:D15">
    <cfRule type="cellIs" dxfId="4946" priority="482" operator="greaterThan">
      <formula>#REF!</formula>
    </cfRule>
  </conditionalFormatting>
  <conditionalFormatting sqref="E15:H15">
    <cfRule type="cellIs" dxfId="4945" priority="481" operator="greaterThan">
      <formula>$E$10</formula>
    </cfRule>
  </conditionalFormatting>
  <conditionalFormatting sqref="J15:K15">
    <cfRule type="cellIs" dxfId="4944" priority="480" operator="greaterThan">
      <formula>$J$10</formula>
    </cfRule>
  </conditionalFormatting>
  <conditionalFormatting sqref="P15">
    <cfRule type="cellIs" dxfId="4943" priority="479" operator="greaterThan">
      <formula>$P$10</formula>
    </cfRule>
  </conditionalFormatting>
  <conditionalFormatting sqref="P15">
    <cfRule type="cellIs" dxfId="4942" priority="478" operator="greaterThan">
      <formula>$P$10</formula>
    </cfRule>
  </conditionalFormatting>
  <conditionalFormatting sqref="O13">
    <cfRule type="cellIs" dxfId="4941" priority="477" operator="greaterThan">
      <formula>$N$10</formula>
    </cfRule>
  </conditionalFormatting>
  <conditionalFormatting sqref="O13">
    <cfRule type="cellIs" dxfId="4940" priority="476" operator="greaterThan">
      <formula>$N$10</formula>
    </cfRule>
  </conditionalFormatting>
  <conditionalFormatting sqref="O14">
    <cfRule type="cellIs" dxfId="4939" priority="475" operator="greaterThan">
      <formula>$N$10</formula>
    </cfRule>
  </conditionalFormatting>
  <conditionalFormatting sqref="O14">
    <cfRule type="cellIs" dxfId="4938" priority="474" operator="greaterThan">
      <formula>$N$10</formula>
    </cfRule>
  </conditionalFormatting>
  <conditionalFormatting sqref="O15">
    <cfRule type="cellIs" dxfId="4937" priority="473" operator="greaterThan">
      <formula>$N$10</formula>
    </cfRule>
  </conditionalFormatting>
  <conditionalFormatting sqref="O15">
    <cfRule type="cellIs" dxfId="4936" priority="472" operator="greaterThan">
      <formula>$N$10</formula>
    </cfRule>
  </conditionalFormatting>
  <conditionalFormatting sqref="E14">
    <cfRule type="cellIs" dxfId="4935" priority="471" operator="greaterThan">
      <formula>#REF!</formula>
    </cfRule>
  </conditionalFormatting>
  <conditionalFormatting sqref="E14">
    <cfRule type="cellIs" dxfId="4934" priority="470" operator="greaterThan">
      <formula>#REF!</formula>
    </cfRule>
  </conditionalFormatting>
  <conditionalFormatting sqref="F14">
    <cfRule type="cellIs" dxfId="4933" priority="469" operator="greaterThan">
      <formula>#REF!</formula>
    </cfRule>
  </conditionalFormatting>
  <conditionalFormatting sqref="F14">
    <cfRule type="cellIs" dxfId="4932" priority="468" operator="greaterThan">
      <formula>#REF!</formula>
    </cfRule>
  </conditionalFormatting>
  <conditionalFormatting sqref="G14:H14">
    <cfRule type="cellIs" dxfId="4931" priority="467" operator="greaterThan">
      <formula>#REF!</formula>
    </cfRule>
  </conditionalFormatting>
  <conditionalFormatting sqref="G14:H14">
    <cfRule type="cellIs" dxfId="4930" priority="466" operator="greaterThan">
      <formula>#REF!</formula>
    </cfRule>
  </conditionalFormatting>
  <conditionalFormatting sqref="Q13">
    <cfRule type="cellIs" dxfId="4929" priority="465" operator="greaterThan">
      <formula>$J$10</formula>
    </cfRule>
  </conditionalFormatting>
  <conditionalFormatting sqref="Q14">
    <cfRule type="cellIs" dxfId="4928" priority="464" operator="greaterThan">
      <formula>$J$10</formula>
    </cfRule>
  </conditionalFormatting>
  <conditionalFormatting sqref="I16">
    <cfRule type="cellIs" dxfId="4927" priority="462" operator="greaterThan">
      <formula>$I$10</formula>
    </cfRule>
  </conditionalFormatting>
  <conditionalFormatting sqref="I16">
    <cfRule type="cellIs" dxfId="4926" priority="461" operator="greaterThan">
      <formula>$I$10</formula>
    </cfRule>
  </conditionalFormatting>
  <conditionalFormatting sqref="N16">
    <cfRule type="cellIs" dxfId="4925" priority="460" operator="greaterThan">
      <formula>$N$10</formula>
    </cfRule>
  </conditionalFormatting>
  <conditionalFormatting sqref="M16">
    <cfRule type="cellIs" dxfId="4924" priority="459" operator="greaterThan">
      <formula>$M$10</formula>
    </cfRule>
  </conditionalFormatting>
  <conditionalFormatting sqref="N16">
    <cfRule type="cellIs" dxfId="4923" priority="458" operator="greaterThan">
      <formula>$N$10</formula>
    </cfRule>
  </conditionalFormatting>
  <conditionalFormatting sqref="M16">
    <cfRule type="cellIs" dxfId="4922" priority="457" operator="greaterThan">
      <formula>$M$10</formula>
    </cfRule>
  </conditionalFormatting>
  <conditionalFormatting sqref="L16">
    <cfRule type="cellIs" dxfId="4921" priority="456" operator="greaterThan">
      <formula>$L$10</formula>
    </cfRule>
  </conditionalFormatting>
  <conditionalFormatting sqref="B16:D16">
    <cfRule type="cellIs" dxfId="4920" priority="455" operator="greaterThan">
      <formula>#REF!</formula>
    </cfRule>
  </conditionalFormatting>
  <conditionalFormatting sqref="E16:H16">
    <cfRule type="cellIs" dxfId="4919" priority="454" operator="greaterThan">
      <formula>$E$10</formula>
    </cfRule>
  </conditionalFormatting>
  <conditionalFormatting sqref="B16:D16">
    <cfRule type="cellIs" dxfId="4918" priority="453" operator="greaterThan">
      <formula>#REF!</formula>
    </cfRule>
  </conditionalFormatting>
  <conditionalFormatting sqref="E16:H16">
    <cfRule type="cellIs" dxfId="4917" priority="452" operator="greaterThan">
      <formula>$E$10</formula>
    </cfRule>
  </conditionalFormatting>
  <conditionalFormatting sqref="J16:K16">
    <cfRule type="cellIs" dxfId="4916" priority="451" operator="greaterThan">
      <formula>$J$10</formula>
    </cfRule>
  </conditionalFormatting>
  <conditionalFormatting sqref="P16">
    <cfRule type="cellIs" dxfId="4915" priority="450" operator="greaterThan">
      <formula>$P$10</formula>
    </cfRule>
  </conditionalFormatting>
  <conditionalFormatting sqref="P16">
    <cfRule type="cellIs" dxfId="4914" priority="449" operator="greaterThan">
      <formula>$P$10</formula>
    </cfRule>
  </conditionalFormatting>
  <conditionalFormatting sqref="I17">
    <cfRule type="cellIs" dxfId="4913" priority="448" operator="greaterThan">
      <formula>$I$10</formula>
    </cfRule>
  </conditionalFormatting>
  <conditionalFormatting sqref="I17">
    <cfRule type="cellIs" dxfId="4912" priority="447" operator="greaterThan">
      <formula>$I$10</formula>
    </cfRule>
  </conditionalFormatting>
  <conditionalFormatting sqref="N17">
    <cfRule type="cellIs" dxfId="4911" priority="446" operator="greaterThan">
      <formula>$N$10</formula>
    </cfRule>
  </conditionalFormatting>
  <conditionalFormatting sqref="M17">
    <cfRule type="cellIs" dxfId="4910" priority="445" operator="greaterThan">
      <formula>$M$10</formula>
    </cfRule>
  </conditionalFormatting>
  <conditionalFormatting sqref="N17">
    <cfRule type="cellIs" dxfId="4909" priority="444" operator="greaterThan">
      <formula>$N$10</formula>
    </cfRule>
  </conditionalFormatting>
  <conditionalFormatting sqref="M17">
    <cfRule type="cellIs" dxfId="4908" priority="443" operator="greaterThan">
      <formula>$M$10</formula>
    </cfRule>
  </conditionalFormatting>
  <conditionalFormatting sqref="L17">
    <cfRule type="cellIs" dxfId="4907" priority="442" operator="greaterThan">
      <formula>$L$10</formula>
    </cfRule>
  </conditionalFormatting>
  <conditionalFormatting sqref="B17:D17">
    <cfRule type="cellIs" dxfId="4906" priority="441" operator="greaterThan">
      <formula>#REF!</formula>
    </cfRule>
  </conditionalFormatting>
  <conditionalFormatting sqref="E17:H17">
    <cfRule type="cellIs" dxfId="4905" priority="440" operator="greaterThan">
      <formula>$E$10</formula>
    </cfRule>
  </conditionalFormatting>
  <conditionalFormatting sqref="B17:D17">
    <cfRule type="cellIs" dxfId="4904" priority="439" operator="greaterThan">
      <formula>#REF!</formula>
    </cfRule>
  </conditionalFormatting>
  <conditionalFormatting sqref="E17:H17">
    <cfRule type="cellIs" dxfId="4903" priority="438" operator="greaterThan">
      <formula>$E$10</formula>
    </cfRule>
  </conditionalFormatting>
  <conditionalFormatting sqref="J17:K17">
    <cfRule type="cellIs" dxfId="4902" priority="437" operator="greaterThan">
      <formula>$J$10</formula>
    </cfRule>
  </conditionalFormatting>
  <conditionalFormatting sqref="P17">
    <cfRule type="cellIs" dxfId="4901" priority="436" operator="greaterThan">
      <formula>$P$10</formula>
    </cfRule>
  </conditionalFormatting>
  <conditionalFormatting sqref="P17">
    <cfRule type="cellIs" dxfId="4900" priority="435" operator="greaterThan">
      <formula>$P$10</formula>
    </cfRule>
  </conditionalFormatting>
  <conditionalFormatting sqref="O16">
    <cfRule type="cellIs" dxfId="4899" priority="434" operator="greaterThan">
      <formula>$N$10</formula>
    </cfRule>
  </conditionalFormatting>
  <conditionalFormatting sqref="O16">
    <cfRule type="cellIs" dxfId="4898" priority="433" operator="greaterThan">
      <formula>$N$10</formula>
    </cfRule>
  </conditionalFormatting>
  <conditionalFormatting sqref="O17">
    <cfRule type="cellIs" dxfId="4897" priority="432" operator="greaterThan">
      <formula>$N$10</formula>
    </cfRule>
  </conditionalFormatting>
  <conditionalFormatting sqref="O17">
    <cfRule type="cellIs" dxfId="4896" priority="431" operator="greaterThan">
      <formula>$N$10</formula>
    </cfRule>
  </conditionalFormatting>
  <conditionalFormatting sqref="Q16">
    <cfRule type="cellIs" dxfId="4895" priority="430" operator="greaterThan">
      <formula>$J$10</formula>
    </cfRule>
  </conditionalFormatting>
  <conditionalFormatting sqref="Q17">
    <cfRule type="cellIs" dxfId="4894" priority="429" operator="greaterThan">
      <formula>$J$10</formula>
    </cfRule>
  </conditionalFormatting>
  <conditionalFormatting sqref="I18">
    <cfRule type="cellIs" dxfId="4893" priority="428" operator="greaterThan">
      <formula>$I$10</formula>
    </cfRule>
  </conditionalFormatting>
  <conditionalFormatting sqref="I18">
    <cfRule type="cellIs" dxfId="4892" priority="427" operator="greaterThan">
      <formula>$I$10</formula>
    </cfRule>
  </conditionalFormatting>
  <conditionalFormatting sqref="N18">
    <cfRule type="cellIs" dxfId="4891" priority="426" operator="greaterThan">
      <formula>$N$10</formula>
    </cfRule>
  </conditionalFormatting>
  <conditionalFormatting sqref="M18">
    <cfRule type="cellIs" dxfId="4890" priority="425" operator="greaterThan">
      <formula>$M$10</formula>
    </cfRule>
  </conditionalFormatting>
  <conditionalFormatting sqref="N18">
    <cfRule type="cellIs" dxfId="4889" priority="424" operator="greaterThan">
      <formula>$N$10</formula>
    </cfRule>
  </conditionalFormatting>
  <conditionalFormatting sqref="M18">
    <cfRule type="cellIs" dxfId="4888" priority="423" operator="greaterThan">
      <formula>$M$10</formula>
    </cfRule>
  </conditionalFormatting>
  <conditionalFormatting sqref="L18">
    <cfRule type="cellIs" dxfId="4887" priority="422" operator="greaterThan">
      <formula>$L$10</formula>
    </cfRule>
  </conditionalFormatting>
  <conditionalFormatting sqref="B18:D18">
    <cfRule type="cellIs" dxfId="4886" priority="421" operator="greaterThan">
      <formula>#REF!</formula>
    </cfRule>
  </conditionalFormatting>
  <conditionalFormatting sqref="E18:H18">
    <cfRule type="cellIs" dxfId="4885" priority="420" operator="greaterThan">
      <formula>$E$10</formula>
    </cfRule>
  </conditionalFormatting>
  <conditionalFormatting sqref="B18:D18">
    <cfRule type="cellIs" dxfId="4884" priority="419" operator="greaterThan">
      <formula>#REF!</formula>
    </cfRule>
  </conditionalFormatting>
  <conditionalFormatting sqref="E18:H18">
    <cfRule type="cellIs" dxfId="4883" priority="418" operator="greaterThan">
      <formula>$E$10</formula>
    </cfRule>
  </conditionalFormatting>
  <conditionalFormatting sqref="J18">
    <cfRule type="cellIs" dxfId="4882" priority="417" operator="greaterThan">
      <formula>$J$10</formula>
    </cfRule>
  </conditionalFormatting>
  <conditionalFormatting sqref="P18">
    <cfRule type="cellIs" dxfId="4881" priority="416" operator="greaterThan">
      <formula>$P$10</formula>
    </cfRule>
  </conditionalFormatting>
  <conditionalFormatting sqref="P18">
    <cfRule type="cellIs" dxfId="4880" priority="415" operator="greaterThan">
      <formula>$P$10</formula>
    </cfRule>
  </conditionalFormatting>
  <conditionalFormatting sqref="I19">
    <cfRule type="cellIs" dxfId="4879" priority="414" operator="greaterThan">
      <formula>$I$10</formula>
    </cfRule>
  </conditionalFormatting>
  <conditionalFormatting sqref="I19">
    <cfRule type="cellIs" dxfId="4878" priority="413" operator="greaterThan">
      <formula>$I$10</formula>
    </cfRule>
  </conditionalFormatting>
  <conditionalFormatting sqref="N19">
    <cfRule type="cellIs" dxfId="4877" priority="412" operator="greaterThan">
      <formula>$N$10</formula>
    </cfRule>
  </conditionalFormatting>
  <conditionalFormatting sqref="M19">
    <cfRule type="cellIs" dxfId="4876" priority="411" operator="greaterThan">
      <formula>$M$10</formula>
    </cfRule>
  </conditionalFormatting>
  <conditionalFormatting sqref="N19">
    <cfRule type="cellIs" dxfId="4875" priority="410" operator="greaterThan">
      <formula>$N$10</formula>
    </cfRule>
  </conditionalFormatting>
  <conditionalFormatting sqref="M19">
    <cfRule type="cellIs" dxfId="4874" priority="409" operator="greaterThan">
      <formula>$M$10</formula>
    </cfRule>
  </conditionalFormatting>
  <conditionalFormatting sqref="L19">
    <cfRule type="cellIs" dxfId="4873" priority="408" operator="greaterThan">
      <formula>$L$10</formula>
    </cfRule>
  </conditionalFormatting>
  <conditionalFormatting sqref="B19:D19">
    <cfRule type="cellIs" dxfId="4872" priority="407" operator="greaterThan">
      <formula>#REF!</formula>
    </cfRule>
  </conditionalFormatting>
  <conditionalFormatting sqref="E19:H19">
    <cfRule type="cellIs" dxfId="4871" priority="406" operator="greaterThan">
      <formula>$E$10</formula>
    </cfRule>
  </conditionalFormatting>
  <conditionalFormatting sqref="B19:D19">
    <cfRule type="cellIs" dxfId="4870" priority="405" operator="greaterThan">
      <formula>#REF!</formula>
    </cfRule>
  </conditionalFormatting>
  <conditionalFormatting sqref="E19:H19">
    <cfRule type="cellIs" dxfId="4869" priority="404" operator="greaterThan">
      <formula>$E$10</formula>
    </cfRule>
  </conditionalFormatting>
  <conditionalFormatting sqref="J19">
    <cfRule type="cellIs" dxfId="4868" priority="403" operator="greaterThan">
      <formula>$J$10</formula>
    </cfRule>
  </conditionalFormatting>
  <conditionalFormatting sqref="P19">
    <cfRule type="cellIs" dxfId="4867" priority="402" operator="greaterThan">
      <formula>$P$10</formula>
    </cfRule>
  </conditionalFormatting>
  <conditionalFormatting sqref="P19">
    <cfRule type="cellIs" dxfId="4866" priority="401" operator="greaterThan">
      <formula>$P$10</formula>
    </cfRule>
  </conditionalFormatting>
  <conditionalFormatting sqref="O18">
    <cfRule type="cellIs" dxfId="4865" priority="400" operator="greaterThan">
      <formula>$N$10</formula>
    </cfRule>
  </conditionalFormatting>
  <conditionalFormatting sqref="O18">
    <cfRule type="cellIs" dxfId="4864" priority="399" operator="greaterThan">
      <formula>$N$10</formula>
    </cfRule>
  </conditionalFormatting>
  <conditionalFormatting sqref="O19">
    <cfRule type="cellIs" dxfId="4863" priority="398" operator="greaterThan">
      <formula>$N$10</formula>
    </cfRule>
  </conditionalFormatting>
  <conditionalFormatting sqref="O19">
    <cfRule type="cellIs" dxfId="4862" priority="397" operator="greaterThan">
      <formula>$N$10</formula>
    </cfRule>
  </conditionalFormatting>
  <conditionalFormatting sqref="K18">
    <cfRule type="cellIs" dxfId="4861" priority="396" operator="greaterThan">
      <formula>$J$10</formula>
    </cfRule>
  </conditionalFormatting>
  <conditionalFormatting sqref="K19">
    <cfRule type="cellIs" dxfId="4860" priority="395" operator="greaterThan">
      <formula>$J$10</formula>
    </cfRule>
  </conditionalFormatting>
  <conditionalFormatting sqref="Q18">
    <cfRule type="cellIs" dxfId="4859" priority="394" operator="greaterThan">
      <formula>$J$10</formula>
    </cfRule>
  </conditionalFormatting>
  <conditionalFormatting sqref="Q19">
    <cfRule type="cellIs" dxfId="4858" priority="393" operator="greaterThan">
      <formula>$J$10</formula>
    </cfRule>
  </conditionalFormatting>
  <conditionalFormatting sqref="Q22">
    <cfRule type="cellIs" dxfId="4857" priority="338" operator="greaterThan">
      <formula>$J$10</formula>
    </cfRule>
  </conditionalFormatting>
  <conditionalFormatting sqref="I20">
    <cfRule type="cellIs" dxfId="4856" priority="392" operator="greaterThan">
      <formula>$I$10</formula>
    </cfRule>
  </conditionalFormatting>
  <conditionalFormatting sqref="I20">
    <cfRule type="cellIs" dxfId="4855" priority="391" operator="greaterThan">
      <formula>$I$10</formula>
    </cfRule>
  </conditionalFormatting>
  <conditionalFormatting sqref="N20">
    <cfRule type="cellIs" dxfId="4854" priority="390" operator="greaterThan">
      <formula>$N$10</formula>
    </cfRule>
  </conditionalFormatting>
  <conditionalFormatting sqref="M20">
    <cfRule type="cellIs" dxfId="4853" priority="389" operator="greaterThan">
      <formula>$M$10</formula>
    </cfRule>
  </conditionalFormatting>
  <conditionalFormatting sqref="N20">
    <cfRule type="cellIs" dxfId="4852" priority="388" operator="greaterThan">
      <formula>$N$10</formula>
    </cfRule>
  </conditionalFormatting>
  <conditionalFormatting sqref="M20">
    <cfRule type="cellIs" dxfId="4851" priority="387" operator="greaterThan">
      <formula>$M$10</formula>
    </cfRule>
  </conditionalFormatting>
  <conditionalFormatting sqref="L20">
    <cfRule type="cellIs" dxfId="4850" priority="386" operator="greaterThan">
      <formula>$L$10</formula>
    </cfRule>
  </conditionalFormatting>
  <conditionalFormatting sqref="B20:D20">
    <cfRule type="cellIs" dxfId="4849" priority="385" operator="greaterThan">
      <formula>#REF!</formula>
    </cfRule>
  </conditionalFormatting>
  <conditionalFormatting sqref="E20:H20">
    <cfRule type="cellIs" dxfId="4848" priority="384" operator="greaterThan">
      <formula>$E$10</formula>
    </cfRule>
  </conditionalFormatting>
  <conditionalFormatting sqref="B20:D20">
    <cfRule type="cellIs" dxfId="4847" priority="383" operator="greaterThan">
      <formula>#REF!</formula>
    </cfRule>
  </conditionalFormatting>
  <conditionalFormatting sqref="E20:H20">
    <cfRule type="cellIs" dxfId="4846" priority="382" operator="greaterThan">
      <formula>$E$10</formula>
    </cfRule>
  </conditionalFormatting>
  <conditionalFormatting sqref="J20:K20">
    <cfRule type="cellIs" dxfId="4845" priority="381" operator="greaterThan">
      <formula>$J$10</formula>
    </cfRule>
  </conditionalFormatting>
  <conditionalFormatting sqref="P20">
    <cfRule type="cellIs" dxfId="4844" priority="380" operator="greaterThan">
      <formula>$P$10</formula>
    </cfRule>
  </conditionalFormatting>
  <conditionalFormatting sqref="P20">
    <cfRule type="cellIs" dxfId="4843" priority="379" operator="greaterThan">
      <formula>$P$10</formula>
    </cfRule>
  </conditionalFormatting>
  <conditionalFormatting sqref="I21">
    <cfRule type="cellIs" dxfId="4842" priority="378" operator="greaterThan">
      <formula>$I$10</formula>
    </cfRule>
  </conditionalFormatting>
  <conditionalFormatting sqref="I21">
    <cfRule type="cellIs" dxfId="4841" priority="377" operator="greaterThan">
      <formula>$I$10</formula>
    </cfRule>
  </conditionalFormatting>
  <conditionalFormatting sqref="N21">
    <cfRule type="cellIs" dxfId="4840" priority="376" operator="greaterThan">
      <formula>$N$10</formula>
    </cfRule>
  </conditionalFormatting>
  <conditionalFormatting sqref="M21">
    <cfRule type="cellIs" dxfId="4839" priority="375" operator="greaterThan">
      <formula>$M$10</formula>
    </cfRule>
  </conditionalFormatting>
  <conditionalFormatting sqref="N21">
    <cfRule type="cellIs" dxfId="4838" priority="374" operator="greaterThan">
      <formula>$N$10</formula>
    </cfRule>
  </conditionalFormatting>
  <conditionalFormatting sqref="M21">
    <cfRule type="cellIs" dxfId="4837" priority="373" operator="greaterThan">
      <formula>$M$10</formula>
    </cfRule>
  </conditionalFormatting>
  <conditionalFormatting sqref="L21">
    <cfRule type="cellIs" dxfId="4836" priority="372" operator="greaterThan">
      <formula>$L$10</formula>
    </cfRule>
  </conditionalFormatting>
  <conditionalFormatting sqref="B21:D21">
    <cfRule type="cellIs" dxfId="4835" priority="371" operator="greaterThan">
      <formula>#REF!</formula>
    </cfRule>
  </conditionalFormatting>
  <conditionalFormatting sqref="B21:D21">
    <cfRule type="cellIs" dxfId="4834" priority="370" operator="greaterThan">
      <formula>#REF!</formula>
    </cfRule>
  </conditionalFormatting>
  <conditionalFormatting sqref="J21:K21">
    <cfRule type="cellIs" dxfId="4833" priority="369" operator="greaterThan">
      <formula>$J$10</formula>
    </cfRule>
  </conditionalFormatting>
  <conditionalFormatting sqref="P21">
    <cfRule type="cellIs" dxfId="4832" priority="368" operator="greaterThan">
      <formula>$P$10</formula>
    </cfRule>
  </conditionalFormatting>
  <conditionalFormatting sqref="P21">
    <cfRule type="cellIs" dxfId="4831" priority="367" operator="greaterThan">
      <formula>$P$10</formula>
    </cfRule>
  </conditionalFormatting>
  <conditionalFormatting sqref="I22">
    <cfRule type="cellIs" dxfId="4830" priority="366" operator="greaterThan">
      <formula>$I$10</formula>
    </cfRule>
  </conditionalFormatting>
  <conditionalFormatting sqref="I22">
    <cfRule type="cellIs" dxfId="4829" priority="365" operator="greaterThan">
      <formula>$I$10</formula>
    </cfRule>
  </conditionalFormatting>
  <conditionalFormatting sqref="N22">
    <cfRule type="cellIs" dxfId="4828" priority="364" operator="greaterThan">
      <formula>$N$10</formula>
    </cfRule>
  </conditionalFormatting>
  <conditionalFormatting sqref="M22">
    <cfRule type="cellIs" dxfId="4827" priority="363" operator="greaterThan">
      <formula>$M$10</formula>
    </cfRule>
  </conditionalFormatting>
  <conditionalFormatting sqref="N22">
    <cfRule type="cellIs" dxfId="4826" priority="362" operator="greaterThan">
      <formula>$N$10</formula>
    </cfRule>
  </conditionalFormatting>
  <conditionalFormatting sqref="M22">
    <cfRule type="cellIs" dxfId="4825" priority="361" operator="greaterThan">
      <formula>$M$10</formula>
    </cfRule>
  </conditionalFormatting>
  <conditionalFormatting sqref="L22">
    <cfRule type="cellIs" dxfId="4824" priority="360" operator="greaterThan">
      <formula>$L$10</formula>
    </cfRule>
  </conditionalFormatting>
  <conditionalFormatting sqref="B22:D22">
    <cfRule type="cellIs" dxfId="4823" priority="359" operator="greaterThan">
      <formula>#REF!</formula>
    </cfRule>
  </conditionalFormatting>
  <conditionalFormatting sqref="E22:H22">
    <cfRule type="cellIs" dxfId="4822" priority="358" operator="greaterThan">
      <formula>$E$10</formula>
    </cfRule>
  </conditionalFormatting>
  <conditionalFormatting sqref="B22:D22">
    <cfRule type="cellIs" dxfId="4821" priority="357" operator="greaterThan">
      <formula>#REF!</formula>
    </cfRule>
  </conditionalFormatting>
  <conditionalFormatting sqref="E22:H22">
    <cfRule type="cellIs" dxfId="4820" priority="356" operator="greaterThan">
      <formula>$E$10</formula>
    </cfRule>
  </conditionalFormatting>
  <conditionalFormatting sqref="J22:K22">
    <cfRule type="cellIs" dxfId="4819" priority="355" operator="greaterThan">
      <formula>$J$10</formula>
    </cfRule>
  </conditionalFormatting>
  <conditionalFormatting sqref="P22">
    <cfRule type="cellIs" dxfId="4818" priority="354" operator="greaterThan">
      <formula>$P$10</formula>
    </cfRule>
  </conditionalFormatting>
  <conditionalFormatting sqref="P22">
    <cfRule type="cellIs" dxfId="4817" priority="353" operator="greaterThan">
      <formula>$P$10</formula>
    </cfRule>
  </conditionalFormatting>
  <conditionalFormatting sqref="O20">
    <cfRule type="cellIs" dxfId="4816" priority="352" operator="greaterThan">
      <formula>$N$10</formula>
    </cfRule>
  </conditionalFormatting>
  <conditionalFormatting sqref="O20">
    <cfRule type="cellIs" dxfId="4815" priority="351" operator="greaterThan">
      <formula>$N$10</formula>
    </cfRule>
  </conditionalFormatting>
  <conditionalFormatting sqref="O21">
    <cfRule type="cellIs" dxfId="4814" priority="350" operator="greaterThan">
      <formula>$N$10</formula>
    </cfRule>
  </conditionalFormatting>
  <conditionalFormatting sqref="O21">
    <cfRule type="cellIs" dxfId="4813" priority="349" operator="greaterThan">
      <formula>$N$10</formula>
    </cfRule>
  </conditionalFormatting>
  <conditionalFormatting sqref="O22">
    <cfRule type="cellIs" dxfId="4812" priority="348" operator="greaterThan">
      <formula>$N$10</formula>
    </cfRule>
  </conditionalFormatting>
  <conditionalFormatting sqref="O22">
    <cfRule type="cellIs" dxfId="4811" priority="347" operator="greaterThan">
      <formula>$N$10</formula>
    </cfRule>
  </conditionalFormatting>
  <conditionalFormatting sqref="E21">
    <cfRule type="cellIs" dxfId="4810" priority="346" operator="greaterThan">
      <formula>#REF!</formula>
    </cfRule>
  </conditionalFormatting>
  <conditionalFormatting sqref="E21">
    <cfRule type="cellIs" dxfId="4809" priority="345" operator="greaterThan">
      <formula>#REF!</formula>
    </cfRule>
  </conditionalFormatting>
  <conditionalFormatting sqref="F21">
    <cfRule type="cellIs" dxfId="4808" priority="344" operator="greaterThan">
      <formula>#REF!</formula>
    </cfRule>
  </conditionalFormatting>
  <conditionalFormatting sqref="F21">
    <cfRule type="cellIs" dxfId="4807" priority="343" operator="greaterThan">
      <formula>#REF!</formula>
    </cfRule>
  </conditionalFormatting>
  <conditionalFormatting sqref="G21:H21">
    <cfRule type="cellIs" dxfId="4806" priority="342" operator="greaterThan">
      <formula>#REF!</formula>
    </cfRule>
  </conditionalFormatting>
  <conditionalFormatting sqref="G21:H21">
    <cfRule type="cellIs" dxfId="4805" priority="341" operator="greaterThan">
      <formula>#REF!</formula>
    </cfRule>
  </conditionalFormatting>
  <conditionalFormatting sqref="Q20">
    <cfRule type="cellIs" dxfId="4804" priority="340" operator="greaterThan">
      <formula>$J$10</formula>
    </cfRule>
  </conditionalFormatting>
  <conditionalFormatting sqref="Q21">
    <cfRule type="cellIs" dxfId="4803" priority="339" operator="greaterThan">
      <formula>$J$10</formula>
    </cfRule>
  </conditionalFormatting>
  <conditionalFormatting sqref="I23">
    <cfRule type="cellIs" dxfId="4802" priority="337" operator="greaterThan">
      <formula>$I$10</formula>
    </cfRule>
  </conditionalFormatting>
  <conditionalFormatting sqref="I23">
    <cfRule type="cellIs" dxfId="4801" priority="336" operator="greaterThan">
      <formula>$I$10</formula>
    </cfRule>
  </conditionalFormatting>
  <conditionalFormatting sqref="N23">
    <cfRule type="cellIs" dxfId="4800" priority="335" operator="greaterThan">
      <formula>$N$10</formula>
    </cfRule>
  </conditionalFormatting>
  <conditionalFormatting sqref="M23">
    <cfRule type="cellIs" dxfId="4799" priority="334" operator="greaterThan">
      <formula>$M$10</formula>
    </cfRule>
  </conditionalFormatting>
  <conditionalFormatting sqref="N23">
    <cfRule type="cellIs" dxfId="4798" priority="333" operator="greaterThan">
      <formula>$N$10</formula>
    </cfRule>
  </conditionalFormatting>
  <conditionalFormatting sqref="M23">
    <cfRule type="cellIs" dxfId="4797" priority="332" operator="greaterThan">
      <formula>$M$10</formula>
    </cfRule>
  </conditionalFormatting>
  <conditionalFormatting sqref="L23">
    <cfRule type="cellIs" dxfId="4796" priority="331" operator="greaterThan">
      <formula>$L$10</formula>
    </cfRule>
  </conditionalFormatting>
  <conditionalFormatting sqref="B23:D23">
    <cfRule type="cellIs" dxfId="4795" priority="330" operator="greaterThan">
      <formula>#REF!</formula>
    </cfRule>
  </conditionalFormatting>
  <conditionalFormatting sqref="E23:H23">
    <cfRule type="cellIs" dxfId="4794" priority="329" operator="greaterThan">
      <formula>$E$10</formula>
    </cfRule>
  </conditionalFormatting>
  <conditionalFormatting sqref="B23:D23">
    <cfRule type="cellIs" dxfId="4793" priority="328" operator="greaterThan">
      <formula>#REF!</formula>
    </cfRule>
  </conditionalFormatting>
  <conditionalFormatting sqref="E23:H23">
    <cfRule type="cellIs" dxfId="4792" priority="327" operator="greaterThan">
      <formula>$E$10</formula>
    </cfRule>
  </conditionalFormatting>
  <conditionalFormatting sqref="J23:K23">
    <cfRule type="cellIs" dxfId="4791" priority="326" operator="greaterThan">
      <formula>$J$10</formula>
    </cfRule>
  </conditionalFormatting>
  <conditionalFormatting sqref="P23">
    <cfRule type="cellIs" dxfId="4790" priority="325" operator="greaterThan">
      <formula>$P$10</formula>
    </cfRule>
  </conditionalFormatting>
  <conditionalFormatting sqref="P23">
    <cfRule type="cellIs" dxfId="4789" priority="324" operator="greaterThan">
      <formula>$P$10</formula>
    </cfRule>
  </conditionalFormatting>
  <conditionalFormatting sqref="I24">
    <cfRule type="cellIs" dxfId="4788" priority="323" operator="greaterThan">
      <formula>$I$10</formula>
    </cfRule>
  </conditionalFormatting>
  <conditionalFormatting sqref="I24">
    <cfRule type="cellIs" dxfId="4787" priority="322" operator="greaterThan">
      <formula>$I$10</formula>
    </cfRule>
  </conditionalFormatting>
  <conditionalFormatting sqref="N24">
    <cfRule type="cellIs" dxfId="4786" priority="321" operator="greaterThan">
      <formula>$N$10</formula>
    </cfRule>
  </conditionalFormatting>
  <conditionalFormatting sqref="M24">
    <cfRule type="cellIs" dxfId="4785" priority="320" operator="greaterThan">
      <formula>$M$10</formula>
    </cfRule>
  </conditionalFormatting>
  <conditionalFormatting sqref="N24">
    <cfRule type="cellIs" dxfId="4784" priority="319" operator="greaterThan">
      <formula>$N$10</formula>
    </cfRule>
  </conditionalFormatting>
  <conditionalFormatting sqref="M24">
    <cfRule type="cellIs" dxfId="4783" priority="318" operator="greaterThan">
      <formula>$M$10</formula>
    </cfRule>
  </conditionalFormatting>
  <conditionalFormatting sqref="L24">
    <cfRule type="cellIs" dxfId="4782" priority="317" operator="greaterThan">
      <formula>$L$10</formula>
    </cfRule>
  </conditionalFormatting>
  <conditionalFormatting sqref="B24:D24">
    <cfRule type="cellIs" dxfId="4781" priority="316" operator="greaterThan">
      <formula>#REF!</formula>
    </cfRule>
  </conditionalFormatting>
  <conditionalFormatting sqref="E24:H24">
    <cfRule type="cellIs" dxfId="4780" priority="315" operator="greaterThan">
      <formula>$E$10</formula>
    </cfRule>
  </conditionalFormatting>
  <conditionalFormatting sqref="B24:D24">
    <cfRule type="cellIs" dxfId="4779" priority="314" operator="greaterThan">
      <formula>#REF!</formula>
    </cfRule>
  </conditionalFormatting>
  <conditionalFormatting sqref="E24:H24">
    <cfRule type="cellIs" dxfId="4778" priority="313" operator="greaterThan">
      <formula>$E$10</formula>
    </cfRule>
  </conditionalFormatting>
  <conditionalFormatting sqref="J24:K24">
    <cfRule type="cellIs" dxfId="4777" priority="312" operator="greaterThan">
      <formula>$J$10</formula>
    </cfRule>
  </conditionalFormatting>
  <conditionalFormatting sqref="P24">
    <cfRule type="cellIs" dxfId="4776" priority="311" operator="greaterThan">
      <formula>$P$10</formula>
    </cfRule>
  </conditionalFormatting>
  <conditionalFormatting sqref="P24">
    <cfRule type="cellIs" dxfId="4775" priority="310" operator="greaterThan">
      <formula>$P$10</formula>
    </cfRule>
  </conditionalFormatting>
  <conditionalFormatting sqref="O23">
    <cfRule type="cellIs" dxfId="4774" priority="309" operator="greaterThan">
      <formula>$N$10</formula>
    </cfRule>
  </conditionalFormatting>
  <conditionalFormatting sqref="O23">
    <cfRule type="cellIs" dxfId="4773" priority="308" operator="greaterThan">
      <formula>$N$10</formula>
    </cfRule>
  </conditionalFormatting>
  <conditionalFormatting sqref="O24">
    <cfRule type="cellIs" dxfId="4772" priority="307" operator="greaterThan">
      <formula>$N$10</formula>
    </cfRule>
  </conditionalFormatting>
  <conditionalFormatting sqref="O24">
    <cfRule type="cellIs" dxfId="4771" priority="306" operator="greaterThan">
      <formula>$N$10</formula>
    </cfRule>
  </conditionalFormatting>
  <conditionalFormatting sqref="Q23">
    <cfRule type="cellIs" dxfId="4770" priority="305" operator="greaterThan">
      <formula>$J$10</formula>
    </cfRule>
  </conditionalFormatting>
  <conditionalFormatting sqref="Q24">
    <cfRule type="cellIs" dxfId="4769" priority="304" operator="greaterThan">
      <formula>$J$10</formula>
    </cfRule>
  </conditionalFormatting>
  <conditionalFormatting sqref="I25">
    <cfRule type="cellIs" dxfId="4768" priority="303" operator="greaterThan">
      <formula>$I$10</formula>
    </cfRule>
  </conditionalFormatting>
  <conditionalFormatting sqref="I25">
    <cfRule type="cellIs" dxfId="4767" priority="302" operator="greaterThan">
      <formula>$I$10</formula>
    </cfRule>
  </conditionalFormatting>
  <conditionalFormatting sqref="N25">
    <cfRule type="cellIs" dxfId="4766" priority="301" operator="greaterThan">
      <formula>$N$10</formula>
    </cfRule>
  </conditionalFormatting>
  <conditionalFormatting sqref="M25">
    <cfRule type="cellIs" dxfId="4765" priority="300" operator="greaterThan">
      <formula>$M$10</formula>
    </cfRule>
  </conditionalFormatting>
  <conditionalFormatting sqref="N25">
    <cfRule type="cellIs" dxfId="4764" priority="299" operator="greaterThan">
      <formula>$N$10</formula>
    </cfRule>
  </conditionalFormatting>
  <conditionalFormatting sqref="M25">
    <cfRule type="cellIs" dxfId="4763" priority="298" operator="greaterThan">
      <formula>$M$10</formula>
    </cfRule>
  </conditionalFormatting>
  <conditionalFormatting sqref="L25">
    <cfRule type="cellIs" dxfId="4762" priority="297" operator="greaterThan">
      <formula>$L$10</formula>
    </cfRule>
  </conditionalFormatting>
  <conditionalFormatting sqref="B25:D25">
    <cfRule type="cellIs" dxfId="4761" priority="296" operator="greaterThan">
      <formula>#REF!</formula>
    </cfRule>
  </conditionalFormatting>
  <conditionalFormatting sqref="E25:H25">
    <cfRule type="cellIs" dxfId="4760" priority="295" operator="greaterThan">
      <formula>$E$10</formula>
    </cfRule>
  </conditionalFormatting>
  <conditionalFormatting sqref="B25:D25">
    <cfRule type="cellIs" dxfId="4759" priority="294" operator="greaterThan">
      <formula>#REF!</formula>
    </cfRule>
  </conditionalFormatting>
  <conditionalFormatting sqref="E25:H25">
    <cfRule type="cellIs" dxfId="4758" priority="293" operator="greaterThan">
      <formula>$E$10</formula>
    </cfRule>
  </conditionalFormatting>
  <conditionalFormatting sqref="J25">
    <cfRule type="cellIs" dxfId="4757" priority="292" operator="greaterThan">
      <formula>$J$10</formula>
    </cfRule>
  </conditionalFormatting>
  <conditionalFormatting sqref="P25">
    <cfRule type="cellIs" dxfId="4756" priority="291" operator="greaterThan">
      <formula>$P$10</formula>
    </cfRule>
  </conditionalFormatting>
  <conditionalFormatting sqref="P25">
    <cfRule type="cellIs" dxfId="4755" priority="290" operator="greaterThan">
      <formula>$P$10</formula>
    </cfRule>
  </conditionalFormatting>
  <conditionalFormatting sqref="I26">
    <cfRule type="cellIs" dxfId="4754" priority="289" operator="greaterThan">
      <formula>$I$10</formula>
    </cfRule>
  </conditionalFormatting>
  <conditionalFormatting sqref="I26">
    <cfRule type="cellIs" dxfId="4753" priority="288" operator="greaterThan">
      <formula>$I$10</formula>
    </cfRule>
  </conditionalFormatting>
  <conditionalFormatting sqref="N26">
    <cfRule type="cellIs" dxfId="4752" priority="287" operator="greaterThan">
      <formula>$N$10</formula>
    </cfRule>
  </conditionalFormatting>
  <conditionalFormatting sqref="M26">
    <cfRule type="cellIs" dxfId="4751" priority="286" operator="greaterThan">
      <formula>$M$10</formula>
    </cfRule>
  </conditionalFormatting>
  <conditionalFormatting sqref="N26">
    <cfRule type="cellIs" dxfId="4750" priority="285" operator="greaterThan">
      <formula>$N$10</formula>
    </cfRule>
  </conditionalFormatting>
  <conditionalFormatting sqref="M26">
    <cfRule type="cellIs" dxfId="4749" priority="284" operator="greaterThan">
      <formula>$M$10</formula>
    </cfRule>
  </conditionalFormatting>
  <conditionalFormatting sqref="L26">
    <cfRule type="cellIs" dxfId="4748" priority="283" operator="greaterThan">
      <formula>$L$10</formula>
    </cfRule>
  </conditionalFormatting>
  <conditionalFormatting sqref="B26:D26">
    <cfRule type="cellIs" dxfId="4747" priority="282" operator="greaterThan">
      <formula>#REF!</formula>
    </cfRule>
  </conditionalFormatting>
  <conditionalFormatting sqref="E26:H26">
    <cfRule type="cellIs" dxfId="4746" priority="281" operator="greaterThan">
      <formula>$E$10</formula>
    </cfRule>
  </conditionalFormatting>
  <conditionalFormatting sqref="B26:D26">
    <cfRule type="cellIs" dxfId="4745" priority="280" operator="greaterThan">
      <formula>#REF!</formula>
    </cfRule>
  </conditionalFormatting>
  <conditionalFormatting sqref="E26:H26">
    <cfRule type="cellIs" dxfId="4744" priority="279" operator="greaterThan">
      <formula>$E$10</formula>
    </cfRule>
  </conditionalFormatting>
  <conditionalFormatting sqref="J26">
    <cfRule type="cellIs" dxfId="4743" priority="278" operator="greaterThan">
      <formula>$J$10</formula>
    </cfRule>
  </conditionalFormatting>
  <conditionalFormatting sqref="P26">
    <cfRule type="cellIs" dxfId="4742" priority="277" operator="greaterThan">
      <formula>$P$10</formula>
    </cfRule>
  </conditionalFormatting>
  <conditionalFormatting sqref="P26">
    <cfRule type="cellIs" dxfId="4741" priority="276" operator="greaterThan">
      <formula>$P$10</formula>
    </cfRule>
  </conditionalFormatting>
  <conditionalFormatting sqref="O25">
    <cfRule type="cellIs" dxfId="4740" priority="275" operator="greaterThan">
      <formula>$N$10</formula>
    </cfRule>
  </conditionalFormatting>
  <conditionalFormatting sqref="O25">
    <cfRule type="cellIs" dxfId="4739" priority="274" operator="greaterThan">
      <formula>$N$10</formula>
    </cfRule>
  </conditionalFormatting>
  <conditionalFormatting sqref="O26">
    <cfRule type="cellIs" dxfId="4738" priority="273" operator="greaterThan">
      <formula>$N$10</formula>
    </cfRule>
  </conditionalFormatting>
  <conditionalFormatting sqref="O26">
    <cfRule type="cellIs" dxfId="4737" priority="272" operator="greaterThan">
      <formula>$N$10</formula>
    </cfRule>
  </conditionalFormatting>
  <conditionalFormatting sqref="K25">
    <cfRule type="cellIs" dxfId="4736" priority="271" operator="greaterThan">
      <formula>$J$10</formula>
    </cfRule>
  </conditionalFormatting>
  <conditionalFormatting sqref="K26">
    <cfRule type="cellIs" dxfId="4735" priority="270" operator="greaterThan">
      <formula>$J$10</formula>
    </cfRule>
  </conditionalFormatting>
  <conditionalFormatting sqref="Q25">
    <cfRule type="cellIs" dxfId="4734" priority="269" operator="greaterThan">
      <formula>$J$10</formula>
    </cfRule>
  </conditionalFormatting>
  <conditionalFormatting sqref="Q26">
    <cfRule type="cellIs" dxfId="4733" priority="268" operator="greaterThan">
      <formula>$J$10</formula>
    </cfRule>
  </conditionalFormatting>
  <conditionalFormatting sqref="Q29">
    <cfRule type="cellIs" dxfId="4732" priority="213" operator="greaterThan">
      <formula>$J$10</formula>
    </cfRule>
  </conditionalFormatting>
  <conditionalFormatting sqref="I27">
    <cfRule type="cellIs" dxfId="4731" priority="267" operator="greaterThan">
      <formula>$I$10</formula>
    </cfRule>
  </conditionalFormatting>
  <conditionalFormatting sqref="I27">
    <cfRule type="cellIs" dxfId="4730" priority="266" operator="greaterThan">
      <formula>$I$10</formula>
    </cfRule>
  </conditionalFormatting>
  <conditionalFormatting sqref="N27">
    <cfRule type="cellIs" dxfId="4729" priority="265" operator="greaterThan">
      <formula>$N$10</formula>
    </cfRule>
  </conditionalFormatting>
  <conditionalFormatting sqref="M27">
    <cfRule type="cellIs" dxfId="4728" priority="264" operator="greaterThan">
      <formula>$M$10</formula>
    </cfRule>
  </conditionalFormatting>
  <conditionalFormatting sqref="N27">
    <cfRule type="cellIs" dxfId="4727" priority="263" operator="greaterThan">
      <formula>$N$10</formula>
    </cfRule>
  </conditionalFormatting>
  <conditionalFormatting sqref="M27">
    <cfRule type="cellIs" dxfId="4726" priority="262" operator="greaterThan">
      <formula>$M$10</formula>
    </cfRule>
  </conditionalFormatting>
  <conditionalFormatting sqref="L27">
    <cfRule type="cellIs" dxfId="4725" priority="261" operator="greaterThan">
      <formula>$L$10</formula>
    </cfRule>
  </conditionalFormatting>
  <conditionalFormatting sqref="B27:D27">
    <cfRule type="cellIs" dxfId="4724" priority="260" operator="greaterThan">
      <formula>#REF!</formula>
    </cfRule>
  </conditionalFormatting>
  <conditionalFormatting sqref="E27:H27">
    <cfRule type="cellIs" dxfId="4723" priority="259" operator="greaterThan">
      <formula>$E$10</formula>
    </cfRule>
  </conditionalFormatting>
  <conditionalFormatting sqref="B27:D27">
    <cfRule type="cellIs" dxfId="4722" priority="258" operator="greaterThan">
      <formula>#REF!</formula>
    </cfRule>
  </conditionalFormatting>
  <conditionalFormatting sqref="E27:H27">
    <cfRule type="cellIs" dxfId="4721" priority="257" operator="greaterThan">
      <formula>$E$10</formula>
    </cfRule>
  </conditionalFormatting>
  <conditionalFormatting sqref="J27:K27">
    <cfRule type="cellIs" dxfId="4720" priority="256" operator="greaterThan">
      <formula>$J$10</formula>
    </cfRule>
  </conditionalFormatting>
  <conditionalFormatting sqref="P27">
    <cfRule type="cellIs" dxfId="4719" priority="255" operator="greaterThan">
      <formula>$P$10</formula>
    </cfRule>
  </conditionalFormatting>
  <conditionalFormatting sqref="P27">
    <cfRule type="cellIs" dxfId="4718" priority="254" operator="greaterThan">
      <formula>$P$10</formula>
    </cfRule>
  </conditionalFormatting>
  <conditionalFormatting sqref="I28">
    <cfRule type="cellIs" dxfId="4717" priority="253" operator="greaterThan">
      <formula>$I$10</formula>
    </cfRule>
  </conditionalFormatting>
  <conditionalFormatting sqref="I28">
    <cfRule type="cellIs" dxfId="4716" priority="252" operator="greaterThan">
      <formula>$I$10</formula>
    </cfRule>
  </conditionalFormatting>
  <conditionalFormatting sqref="N28">
    <cfRule type="cellIs" dxfId="4715" priority="251" operator="greaterThan">
      <formula>$N$10</formula>
    </cfRule>
  </conditionalFormatting>
  <conditionalFormatting sqref="M28">
    <cfRule type="cellIs" dxfId="4714" priority="250" operator="greaterThan">
      <formula>$M$10</formula>
    </cfRule>
  </conditionalFormatting>
  <conditionalFormatting sqref="N28">
    <cfRule type="cellIs" dxfId="4713" priority="249" operator="greaterThan">
      <formula>$N$10</formula>
    </cfRule>
  </conditionalFormatting>
  <conditionalFormatting sqref="M28">
    <cfRule type="cellIs" dxfId="4712" priority="248" operator="greaterThan">
      <formula>$M$10</formula>
    </cfRule>
  </conditionalFormatting>
  <conditionalFormatting sqref="L28">
    <cfRule type="cellIs" dxfId="4711" priority="247" operator="greaterThan">
      <formula>$L$10</formula>
    </cfRule>
  </conditionalFormatting>
  <conditionalFormatting sqref="B28:D28">
    <cfRule type="cellIs" dxfId="4710" priority="246" operator="greaterThan">
      <formula>#REF!</formula>
    </cfRule>
  </conditionalFormatting>
  <conditionalFormatting sqref="B28:D28">
    <cfRule type="cellIs" dxfId="4709" priority="245" operator="greaterThan">
      <formula>#REF!</formula>
    </cfRule>
  </conditionalFormatting>
  <conditionalFormatting sqref="J28:K28">
    <cfRule type="cellIs" dxfId="4708" priority="244" operator="greaterThan">
      <formula>$J$10</formula>
    </cfRule>
  </conditionalFormatting>
  <conditionalFormatting sqref="P28">
    <cfRule type="cellIs" dxfId="4707" priority="243" operator="greaterThan">
      <formula>$P$10</formula>
    </cfRule>
  </conditionalFormatting>
  <conditionalFormatting sqref="P28">
    <cfRule type="cellIs" dxfId="4706" priority="242" operator="greaterThan">
      <formula>$P$10</formula>
    </cfRule>
  </conditionalFormatting>
  <conditionalFormatting sqref="I29">
    <cfRule type="cellIs" dxfId="4705" priority="241" operator="greaterThan">
      <formula>$I$10</formula>
    </cfRule>
  </conditionalFormatting>
  <conditionalFormatting sqref="I29">
    <cfRule type="cellIs" dxfId="4704" priority="240" operator="greaterThan">
      <formula>$I$10</formula>
    </cfRule>
  </conditionalFormatting>
  <conditionalFormatting sqref="N29">
    <cfRule type="cellIs" dxfId="4703" priority="239" operator="greaterThan">
      <formula>$N$10</formula>
    </cfRule>
  </conditionalFormatting>
  <conditionalFormatting sqref="M29">
    <cfRule type="cellIs" dxfId="4702" priority="238" operator="greaterThan">
      <formula>$M$10</formula>
    </cfRule>
  </conditionalFormatting>
  <conditionalFormatting sqref="N29">
    <cfRule type="cellIs" dxfId="4701" priority="237" operator="greaterThan">
      <formula>$N$10</formula>
    </cfRule>
  </conditionalFormatting>
  <conditionalFormatting sqref="M29">
    <cfRule type="cellIs" dxfId="4700" priority="236" operator="greaterThan">
      <formula>$M$10</formula>
    </cfRule>
  </conditionalFormatting>
  <conditionalFormatting sqref="L29">
    <cfRule type="cellIs" dxfId="4699" priority="235" operator="greaterThan">
      <formula>$L$10</formula>
    </cfRule>
  </conditionalFormatting>
  <conditionalFormatting sqref="B29:D29">
    <cfRule type="cellIs" dxfId="4698" priority="234" operator="greaterThan">
      <formula>#REF!</formula>
    </cfRule>
  </conditionalFormatting>
  <conditionalFormatting sqref="E29:H29">
    <cfRule type="cellIs" dxfId="4697" priority="233" operator="greaterThan">
      <formula>$E$10</formula>
    </cfRule>
  </conditionalFormatting>
  <conditionalFormatting sqref="B29:D29">
    <cfRule type="cellIs" dxfId="4696" priority="232" operator="greaterThan">
      <formula>#REF!</formula>
    </cfRule>
  </conditionalFormatting>
  <conditionalFormatting sqref="E29:H29">
    <cfRule type="cellIs" dxfId="4695" priority="231" operator="greaterThan">
      <formula>$E$10</formula>
    </cfRule>
  </conditionalFormatting>
  <conditionalFormatting sqref="J29:K29">
    <cfRule type="cellIs" dxfId="4694" priority="230" operator="greaterThan">
      <formula>$J$10</formula>
    </cfRule>
  </conditionalFormatting>
  <conditionalFormatting sqref="P29">
    <cfRule type="cellIs" dxfId="4693" priority="229" operator="greaterThan">
      <formula>$P$10</formula>
    </cfRule>
  </conditionalFormatting>
  <conditionalFormatting sqref="P29">
    <cfRule type="cellIs" dxfId="4692" priority="228" operator="greaterThan">
      <formula>$P$10</formula>
    </cfRule>
  </conditionalFormatting>
  <conditionalFormatting sqref="O27">
    <cfRule type="cellIs" dxfId="4691" priority="227" operator="greaterThan">
      <formula>$N$10</formula>
    </cfRule>
  </conditionalFormatting>
  <conditionalFormatting sqref="O27">
    <cfRule type="cellIs" dxfId="4690" priority="226" operator="greaterThan">
      <formula>$N$10</formula>
    </cfRule>
  </conditionalFormatting>
  <conditionalFormatting sqref="O28">
    <cfRule type="cellIs" dxfId="4689" priority="225" operator="greaterThan">
      <formula>$N$10</formula>
    </cfRule>
  </conditionalFormatting>
  <conditionalFormatting sqref="O28">
    <cfRule type="cellIs" dxfId="4688" priority="224" operator="greaterThan">
      <formula>$N$10</formula>
    </cfRule>
  </conditionalFormatting>
  <conditionalFormatting sqref="O29">
    <cfRule type="cellIs" dxfId="4687" priority="223" operator="greaterThan">
      <formula>$N$10</formula>
    </cfRule>
  </conditionalFormatting>
  <conditionalFormatting sqref="O29">
    <cfRule type="cellIs" dxfId="4686" priority="222" operator="greaterThan">
      <formula>$N$10</formula>
    </cfRule>
  </conditionalFormatting>
  <conditionalFormatting sqref="E28">
    <cfRule type="cellIs" dxfId="4685" priority="221" operator="greaterThan">
      <formula>#REF!</formula>
    </cfRule>
  </conditionalFormatting>
  <conditionalFormatting sqref="E28">
    <cfRule type="cellIs" dxfId="4684" priority="220" operator="greaterThan">
      <formula>#REF!</formula>
    </cfRule>
  </conditionalFormatting>
  <conditionalFormatting sqref="F28">
    <cfRule type="cellIs" dxfId="4683" priority="219" operator="greaterThan">
      <formula>#REF!</formula>
    </cfRule>
  </conditionalFormatting>
  <conditionalFormatting sqref="F28">
    <cfRule type="cellIs" dxfId="4682" priority="218" operator="greaterThan">
      <formula>#REF!</formula>
    </cfRule>
  </conditionalFormatting>
  <conditionalFormatting sqref="G28:H28">
    <cfRule type="cellIs" dxfId="4681" priority="217" operator="greaterThan">
      <formula>#REF!</formula>
    </cfRule>
  </conditionalFormatting>
  <conditionalFormatting sqref="G28:H28">
    <cfRule type="cellIs" dxfId="4680" priority="216" operator="greaterThan">
      <formula>#REF!</formula>
    </cfRule>
  </conditionalFormatting>
  <conditionalFormatting sqref="Q27">
    <cfRule type="cellIs" dxfId="4679" priority="215" operator="greaterThan">
      <formula>$J$10</formula>
    </cfRule>
  </conditionalFormatting>
  <conditionalFormatting sqref="Q28">
    <cfRule type="cellIs" dxfId="4678" priority="214" operator="greaterThan">
      <formula>$J$10</formula>
    </cfRule>
  </conditionalFormatting>
  <conditionalFormatting sqref="I30">
    <cfRule type="cellIs" dxfId="4677" priority="212" operator="greaterThan">
      <formula>$I$10</formula>
    </cfRule>
  </conditionalFormatting>
  <conditionalFormatting sqref="I30">
    <cfRule type="cellIs" dxfId="4676" priority="211" operator="greaterThan">
      <formula>$I$10</formula>
    </cfRule>
  </conditionalFormatting>
  <conditionalFormatting sqref="N30">
    <cfRule type="cellIs" dxfId="4675" priority="210" operator="greaterThan">
      <formula>$N$10</formula>
    </cfRule>
  </conditionalFormatting>
  <conditionalFormatting sqref="M30">
    <cfRule type="cellIs" dxfId="4674" priority="209" operator="greaterThan">
      <formula>$M$10</formula>
    </cfRule>
  </conditionalFormatting>
  <conditionalFormatting sqref="N30">
    <cfRule type="cellIs" dxfId="4673" priority="208" operator="greaterThan">
      <formula>$N$10</formula>
    </cfRule>
  </conditionalFormatting>
  <conditionalFormatting sqref="M30">
    <cfRule type="cellIs" dxfId="4672" priority="207" operator="greaterThan">
      <formula>$M$10</formula>
    </cfRule>
  </conditionalFormatting>
  <conditionalFormatting sqref="L30">
    <cfRule type="cellIs" dxfId="4671" priority="206" operator="greaterThan">
      <formula>$L$10</formula>
    </cfRule>
  </conditionalFormatting>
  <conditionalFormatting sqref="B30:D30">
    <cfRule type="cellIs" dxfId="4670" priority="205" operator="greaterThan">
      <formula>#REF!</formula>
    </cfRule>
  </conditionalFormatting>
  <conditionalFormatting sqref="E30:H30">
    <cfRule type="cellIs" dxfId="4669" priority="204" operator="greaterThan">
      <formula>$E$10</formula>
    </cfRule>
  </conditionalFormatting>
  <conditionalFormatting sqref="B30:D30">
    <cfRule type="cellIs" dxfId="4668" priority="203" operator="greaterThan">
      <formula>#REF!</formula>
    </cfRule>
  </conditionalFormatting>
  <conditionalFormatting sqref="E30:H30">
    <cfRule type="cellIs" dxfId="4667" priority="202" operator="greaterThan">
      <formula>$E$10</formula>
    </cfRule>
  </conditionalFormatting>
  <conditionalFormatting sqref="J30:K30">
    <cfRule type="cellIs" dxfId="4666" priority="201" operator="greaterThan">
      <formula>$J$10</formula>
    </cfRule>
  </conditionalFormatting>
  <conditionalFormatting sqref="P30">
    <cfRule type="cellIs" dxfId="4665" priority="200" operator="greaterThan">
      <formula>$P$10</formula>
    </cfRule>
  </conditionalFormatting>
  <conditionalFormatting sqref="P30">
    <cfRule type="cellIs" dxfId="4664" priority="199" operator="greaterThan">
      <formula>$P$10</formula>
    </cfRule>
  </conditionalFormatting>
  <conditionalFormatting sqref="I31">
    <cfRule type="cellIs" dxfId="4663" priority="198" operator="greaterThan">
      <formula>$I$10</formula>
    </cfRule>
  </conditionalFormatting>
  <conditionalFormatting sqref="I31">
    <cfRule type="cellIs" dxfId="4662" priority="197" operator="greaterThan">
      <formula>$I$10</formula>
    </cfRule>
  </conditionalFormatting>
  <conditionalFormatting sqref="N31">
    <cfRule type="cellIs" dxfId="4661" priority="196" operator="greaterThan">
      <formula>$N$10</formula>
    </cfRule>
  </conditionalFormatting>
  <conditionalFormatting sqref="M31">
    <cfRule type="cellIs" dxfId="4660" priority="195" operator="greaterThan">
      <formula>$M$10</formula>
    </cfRule>
  </conditionalFormatting>
  <conditionalFormatting sqref="N31">
    <cfRule type="cellIs" dxfId="4659" priority="194" operator="greaterThan">
      <formula>$N$10</formula>
    </cfRule>
  </conditionalFormatting>
  <conditionalFormatting sqref="M31">
    <cfRule type="cellIs" dxfId="4658" priority="193" operator="greaterThan">
      <formula>$M$10</formula>
    </cfRule>
  </conditionalFormatting>
  <conditionalFormatting sqref="L31">
    <cfRule type="cellIs" dxfId="4657" priority="192" operator="greaterThan">
      <formula>$L$10</formula>
    </cfRule>
  </conditionalFormatting>
  <conditionalFormatting sqref="B31:D31">
    <cfRule type="cellIs" dxfId="4656" priority="191" operator="greaterThan">
      <formula>#REF!</formula>
    </cfRule>
  </conditionalFormatting>
  <conditionalFormatting sqref="E31:H31">
    <cfRule type="cellIs" dxfId="4655" priority="190" operator="greaterThan">
      <formula>$E$10</formula>
    </cfRule>
  </conditionalFormatting>
  <conditionalFormatting sqref="B31:D31">
    <cfRule type="cellIs" dxfId="4654" priority="189" operator="greaterThan">
      <formula>#REF!</formula>
    </cfRule>
  </conditionalFormatting>
  <conditionalFormatting sqref="E31:H31">
    <cfRule type="cellIs" dxfId="4653" priority="188" operator="greaterThan">
      <formula>$E$10</formula>
    </cfRule>
  </conditionalFormatting>
  <conditionalFormatting sqref="J31:K31">
    <cfRule type="cellIs" dxfId="4652" priority="187" operator="greaterThan">
      <formula>$J$10</formula>
    </cfRule>
  </conditionalFormatting>
  <conditionalFormatting sqref="P31">
    <cfRule type="cellIs" dxfId="4651" priority="186" operator="greaterThan">
      <formula>$P$10</formula>
    </cfRule>
  </conditionalFormatting>
  <conditionalFormatting sqref="P31">
    <cfRule type="cellIs" dxfId="4650" priority="185" operator="greaterThan">
      <formula>$P$10</formula>
    </cfRule>
  </conditionalFormatting>
  <conditionalFormatting sqref="O30">
    <cfRule type="cellIs" dxfId="4649" priority="184" operator="greaterThan">
      <formula>$N$10</formula>
    </cfRule>
  </conditionalFormatting>
  <conditionalFormatting sqref="O30">
    <cfRule type="cellIs" dxfId="4648" priority="183" operator="greaterThan">
      <formula>$N$10</formula>
    </cfRule>
  </conditionalFormatting>
  <conditionalFormatting sqref="O31">
    <cfRule type="cellIs" dxfId="4647" priority="182" operator="greaterThan">
      <formula>$N$10</formula>
    </cfRule>
  </conditionalFormatting>
  <conditionalFormatting sqref="O31">
    <cfRule type="cellIs" dxfId="4646" priority="181" operator="greaterThan">
      <formula>$N$10</formula>
    </cfRule>
  </conditionalFormatting>
  <conditionalFormatting sqref="Q30">
    <cfRule type="cellIs" dxfId="4645" priority="180" operator="greaterThan">
      <formula>$J$10</formula>
    </cfRule>
  </conditionalFormatting>
  <conditionalFormatting sqref="Q31">
    <cfRule type="cellIs" dxfId="4644" priority="179" operator="greaterThan">
      <formula>$J$10</formula>
    </cfRule>
  </conditionalFormatting>
  <conditionalFormatting sqref="I32">
    <cfRule type="cellIs" dxfId="4643" priority="178" operator="greaterThan">
      <formula>$I$10</formula>
    </cfRule>
  </conditionalFormatting>
  <conditionalFormatting sqref="I32">
    <cfRule type="cellIs" dxfId="4642" priority="177" operator="greaterThan">
      <formula>$I$10</formula>
    </cfRule>
  </conditionalFormatting>
  <conditionalFormatting sqref="N32">
    <cfRule type="cellIs" dxfId="4641" priority="176" operator="greaterThan">
      <formula>$N$10</formula>
    </cfRule>
  </conditionalFormatting>
  <conditionalFormatting sqref="M32">
    <cfRule type="cellIs" dxfId="4640" priority="175" operator="greaterThan">
      <formula>$M$10</formula>
    </cfRule>
  </conditionalFormatting>
  <conditionalFormatting sqref="N32">
    <cfRule type="cellIs" dxfId="4639" priority="174" operator="greaterThan">
      <formula>$N$10</formula>
    </cfRule>
  </conditionalFormatting>
  <conditionalFormatting sqref="M32">
    <cfRule type="cellIs" dxfId="4638" priority="173" operator="greaterThan">
      <formula>$M$10</formula>
    </cfRule>
  </conditionalFormatting>
  <conditionalFormatting sqref="L32">
    <cfRule type="cellIs" dxfId="4637" priority="172" operator="greaterThan">
      <formula>$L$10</formula>
    </cfRule>
  </conditionalFormatting>
  <conditionalFormatting sqref="B32:D32">
    <cfRule type="cellIs" dxfId="4636" priority="171" operator="greaterThan">
      <formula>#REF!</formula>
    </cfRule>
  </conditionalFormatting>
  <conditionalFormatting sqref="E32:H32">
    <cfRule type="cellIs" dxfId="4635" priority="170" operator="greaterThan">
      <formula>$E$10</formula>
    </cfRule>
  </conditionalFormatting>
  <conditionalFormatting sqref="B32:D32">
    <cfRule type="cellIs" dxfId="4634" priority="169" operator="greaterThan">
      <formula>#REF!</formula>
    </cfRule>
  </conditionalFormatting>
  <conditionalFormatting sqref="E32:H32">
    <cfRule type="cellIs" dxfId="4633" priority="168" operator="greaterThan">
      <formula>$E$10</formula>
    </cfRule>
  </conditionalFormatting>
  <conditionalFormatting sqref="J32">
    <cfRule type="cellIs" dxfId="4632" priority="167" operator="greaterThan">
      <formula>$J$10</formula>
    </cfRule>
  </conditionalFormatting>
  <conditionalFormatting sqref="P32">
    <cfRule type="cellIs" dxfId="4631" priority="166" operator="greaterThan">
      <formula>$P$10</formula>
    </cfRule>
  </conditionalFormatting>
  <conditionalFormatting sqref="P32">
    <cfRule type="cellIs" dxfId="4630" priority="165" operator="greaterThan">
      <formula>$P$10</formula>
    </cfRule>
  </conditionalFormatting>
  <conditionalFormatting sqref="I33">
    <cfRule type="cellIs" dxfId="4629" priority="164" operator="greaterThan">
      <formula>$I$10</formula>
    </cfRule>
  </conditionalFormatting>
  <conditionalFormatting sqref="I33">
    <cfRule type="cellIs" dxfId="4628" priority="163" operator="greaterThan">
      <formula>$I$10</formula>
    </cfRule>
  </conditionalFormatting>
  <conditionalFormatting sqref="N33">
    <cfRule type="cellIs" dxfId="4627" priority="162" operator="greaterThan">
      <formula>$N$10</formula>
    </cfRule>
  </conditionalFormatting>
  <conditionalFormatting sqref="M33">
    <cfRule type="cellIs" dxfId="4626" priority="161" operator="greaterThan">
      <formula>$M$10</formula>
    </cfRule>
  </conditionalFormatting>
  <conditionalFormatting sqref="N33">
    <cfRule type="cellIs" dxfId="4625" priority="160" operator="greaterThan">
      <formula>$N$10</formula>
    </cfRule>
  </conditionalFormatting>
  <conditionalFormatting sqref="M33">
    <cfRule type="cellIs" dxfId="4624" priority="159" operator="greaterThan">
      <formula>$M$10</formula>
    </cfRule>
  </conditionalFormatting>
  <conditionalFormatting sqref="L33">
    <cfRule type="cellIs" dxfId="4623" priority="158" operator="greaterThan">
      <formula>$L$10</formula>
    </cfRule>
  </conditionalFormatting>
  <conditionalFormatting sqref="B33:D33">
    <cfRule type="cellIs" dxfId="4622" priority="157" operator="greaterThan">
      <formula>#REF!</formula>
    </cfRule>
  </conditionalFormatting>
  <conditionalFormatting sqref="E33:H33">
    <cfRule type="cellIs" dxfId="4621" priority="156" operator="greaterThan">
      <formula>$E$10</formula>
    </cfRule>
  </conditionalFormatting>
  <conditionalFormatting sqref="B33:D33">
    <cfRule type="cellIs" dxfId="4620" priority="155" operator="greaterThan">
      <formula>#REF!</formula>
    </cfRule>
  </conditionalFormatting>
  <conditionalFormatting sqref="E33:H33">
    <cfRule type="cellIs" dxfId="4619" priority="154" operator="greaterThan">
      <formula>$E$10</formula>
    </cfRule>
  </conditionalFormatting>
  <conditionalFormatting sqref="J33">
    <cfRule type="cellIs" dxfId="4618" priority="153" operator="greaterThan">
      <formula>$J$10</formula>
    </cfRule>
  </conditionalFormatting>
  <conditionalFormatting sqref="P33">
    <cfRule type="cellIs" dxfId="4617" priority="152" operator="greaterThan">
      <formula>$P$10</formula>
    </cfRule>
  </conditionalFormatting>
  <conditionalFormatting sqref="P33">
    <cfRule type="cellIs" dxfId="4616" priority="151" operator="greaterThan">
      <formula>$P$10</formula>
    </cfRule>
  </conditionalFormatting>
  <conditionalFormatting sqref="O32">
    <cfRule type="cellIs" dxfId="4615" priority="150" operator="greaterThan">
      <formula>$N$10</formula>
    </cfRule>
  </conditionalFormatting>
  <conditionalFormatting sqref="O32">
    <cfRule type="cellIs" dxfId="4614" priority="149" operator="greaterThan">
      <formula>$N$10</formula>
    </cfRule>
  </conditionalFormatting>
  <conditionalFormatting sqref="O33">
    <cfRule type="cellIs" dxfId="4613" priority="148" operator="greaterThan">
      <formula>$N$10</formula>
    </cfRule>
  </conditionalFormatting>
  <conditionalFormatting sqref="O33">
    <cfRule type="cellIs" dxfId="4612" priority="147" operator="greaterThan">
      <formula>$N$10</formula>
    </cfRule>
  </conditionalFormatting>
  <conditionalFormatting sqref="K32">
    <cfRule type="cellIs" dxfId="4611" priority="146" operator="greaterThan">
      <formula>$J$10</formula>
    </cfRule>
  </conditionalFormatting>
  <conditionalFormatting sqref="K33">
    <cfRule type="cellIs" dxfId="4610" priority="145" operator="greaterThan">
      <formula>$J$10</formula>
    </cfRule>
  </conditionalFormatting>
  <conditionalFormatting sqref="Q32">
    <cfRule type="cellIs" dxfId="4609" priority="144" operator="greaterThan">
      <formula>$J$10</formula>
    </cfRule>
  </conditionalFormatting>
  <conditionalFormatting sqref="Q33">
    <cfRule type="cellIs" dxfId="4608" priority="143" operator="greaterThan">
      <formula>$J$10</formula>
    </cfRule>
  </conditionalFormatting>
  <conditionalFormatting sqref="Q36">
    <cfRule type="cellIs" dxfId="4607" priority="88" operator="greaterThan">
      <formula>$J$10</formula>
    </cfRule>
  </conditionalFormatting>
  <conditionalFormatting sqref="I34">
    <cfRule type="cellIs" dxfId="4606" priority="142" operator="greaterThan">
      <formula>$I$10</formula>
    </cfRule>
  </conditionalFormatting>
  <conditionalFormatting sqref="I34">
    <cfRule type="cellIs" dxfId="4605" priority="141" operator="greaterThan">
      <formula>$I$10</formula>
    </cfRule>
  </conditionalFormatting>
  <conditionalFormatting sqref="N34">
    <cfRule type="cellIs" dxfId="4604" priority="140" operator="greaterThan">
      <formula>$N$10</formula>
    </cfRule>
  </conditionalFormatting>
  <conditionalFormatting sqref="M34">
    <cfRule type="cellIs" dxfId="4603" priority="139" operator="greaterThan">
      <formula>$M$10</formula>
    </cfRule>
  </conditionalFormatting>
  <conditionalFormatting sqref="N34">
    <cfRule type="cellIs" dxfId="4602" priority="138" operator="greaterThan">
      <formula>$N$10</formula>
    </cfRule>
  </conditionalFormatting>
  <conditionalFormatting sqref="M34">
    <cfRule type="cellIs" dxfId="4601" priority="137" operator="greaterThan">
      <formula>$M$10</formula>
    </cfRule>
  </conditionalFormatting>
  <conditionalFormatting sqref="L34">
    <cfRule type="cellIs" dxfId="4600" priority="136" operator="greaterThan">
      <formula>$L$10</formula>
    </cfRule>
  </conditionalFormatting>
  <conditionalFormatting sqref="B34:D34">
    <cfRule type="cellIs" dxfId="4599" priority="135" operator="greaterThan">
      <formula>#REF!</formula>
    </cfRule>
  </conditionalFormatting>
  <conditionalFormatting sqref="E34:H34">
    <cfRule type="cellIs" dxfId="4598" priority="134" operator="greaterThan">
      <formula>$E$10</formula>
    </cfRule>
  </conditionalFormatting>
  <conditionalFormatting sqref="B34:D34">
    <cfRule type="cellIs" dxfId="4597" priority="133" operator="greaterThan">
      <formula>#REF!</formula>
    </cfRule>
  </conditionalFormatting>
  <conditionalFormatting sqref="E34:H34">
    <cfRule type="cellIs" dxfId="4596" priority="132" operator="greaterThan">
      <formula>$E$10</formula>
    </cfRule>
  </conditionalFormatting>
  <conditionalFormatting sqref="J34:K34">
    <cfRule type="cellIs" dxfId="4595" priority="131" operator="greaterThan">
      <formula>$J$10</formula>
    </cfRule>
  </conditionalFormatting>
  <conditionalFormatting sqref="P34">
    <cfRule type="cellIs" dxfId="4594" priority="130" operator="greaterThan">
      <formula>$P$10</formula>
    </cfRule>
  </conditionalFormatting>
  <conditionalFormatting sqref="P34">
    <cfRule type="cellIs" dxfId="4593" priority="129" operator="greaterThan">
      <formula>$P$10</formula>
    </cfRule>
  </conditionalFormatting>
  <conditionalFormatting sqref="I35">
    <cfRule type="cellIs" dxfId="4592" priority="128" operator="greaterThan">
      <formula>$I$10</formula>
    </cfRule>
  </conditionalFormatting>
  <conditionalFormatting sqref="I35">
    <cfRule type="cellIs" dxfId="4591" priority="127" operator="greaterThan">
      <formula>$I$10</formula>
    </cfRule>
  </conditionalFormatting>
  <conditionalFormatting sqref="N35">
    <cfRule type="cellIs" dxfId="4590" priority="126" operator="greaterThan">
      <formula>$N$10</formula>
    </cfRule>
  </conditionalFormatting>
  <conditionalFormatting sqref="M35">
    <cfRule type="cellIs" dxfId="4589" priority="125" operator="greaterThan">
      <formula>$M$10</formula>
    </cfRule>
  </conditionalFormatting>
  <conditionalFormatting sqref="N35">
    <cfRule type="cellIs" dxfId="4588" priority="124" operator="greaterThan">
      <formula>$N$10</formula>
    </cfRule>
  </conditionalFormatting>
  <conditionalFormatting sqref="M35">
    <cfRule type="cellIs" dxfId="4587" priority="123" operator="greaterThan">
      <formula>$M$10</formula>
    </cfRule>
  </conditionalFormatting>
  <conditionalFormatting sqref="L35">
    <cfRule type="cellIs" dxfId="4586" priority="122" operator="greaterThan">
      <formula>$L$10</formula>
    </cfRule>
  </conditionalFormatting>
  <conditionalFormatting sqref="B35:D35">
    <cfRule type="cellIs" dxfId="4585" priority="121" operator="greaterThan">
      <formula>#REF!</formula>
    </cfRule>
  </conditionalFormatting>
  <conditionalFormatting sqref="B35:D35">
    <cfRule type="cellIs" dxfId="4584" priority="120" operator="greaterThan">
      <formula>#REF!</formula>
    </cfRule>
  </conditionalFormatting>
  <conditionalFormatting sqref="J35:K35">
    <cfRule type="cellIs" dxfId="4583" priority="119" operator="greaterThan">
      <formula>$J$10</formula>
    </cfRule>
  </conditionalFormatting>
  <conditionalFormatting sqref="P35">
    <cfRule type="cellIs" dxfId="4582" priority="118" operator="greaterThan">
      <formula>$P$10</formula>
    </cfRule>
  </conditionalFormatting>
  <conditionalFormatting sqref="P35">
    <cfRule type="cellIs" dxfId="4581" priority="117" operator="greaterThan">
      <formula>$P$10</formula>
    </cfRule>
  </conditionalFormatting>
  <conditionalFormatting sqref="I36">
    <cfRule type="cellIs" dxfId="4580" priority="116" operator="greaterThan">
      <formula>$I$10</formula>
    </cfRule>
  </conditionalFormatting>
  <conditionalFormatting sqref="I36">
    <cfRule type="cellIs" dxfId="4579" priority="115" operator="greaterThan">
      <formula>$I$10</formula>
    </cfRule>
  </conditionalFormatting>
  <conditionalFormatting sqref="N36">
    <cfRule type="cellIs" dxfId="4578" priority="114" operator="greaterThan">
      <formula>$N$10</formula>
    </cfRule>
  </conditionalFormatting>
  <conditionalFormatting sqref="M36">
    <cfRule type="cellIs" dxfId="4577" priority="113" operator="greaterThan">
      <formula>$M$10</formula>
    </cfRule>
  </conditionalFormatting>
  <conditionalFormatting sqref="N36">
    <cfRule type="cellIs" dxfId="4576" priority="112" operator="greaterThan">
      <formula>$N$10</formula>
    </cfRule>
  </conditionalFormatting>
  <conditionalFormatting sqref="M36">
    <cfRule type="cellIs" dxfId="4575" priority="111" operator="greaterThan">
      <formula>$M$10</formula>
    </cfRule>
  </conditionalFormatting>
  <conditionalFormatting sqref="L36">
    <cfRule type="cellIs" dxfId="4574" priority="110" operator="greaterThan">
      <formula>$L$10</formula>
    </cfRule>
  </conditionalFormatting>
  <conditionalFormatting sqref="B36:D36">
    <cfRule type="cellIs" dxfId="4573" priority="109" operator="greaterThan">
      <formula>#REF!</formula>
    </cfRule>
  </conditionalFormatting>
  <conditionalFormatting sqref="E36:H36">
    <cfRule type="cellIs" dxfId="4572" priority="108" operator="greaterThan">
      <formula>$E$10</formula>
    </cfRule>
  </conditionalFormatting>
  <conditionalFormatting sqref="B36:D36">
    <cfRule type="cellIs" dxfId="4571" priority="107" operator="greaterThan">
      <formula>#REF!</formula>
    </cfRule>
  </conditionalFormatting>
  <conditionalFormatting sqref="E36:H36">
    <cfRule type="cellIs" dxfId="4570" priority="106" operator="greaterThan">
      <formula>$E$10</formula>
    </cfRule>
  </conditionalFormatting>
  <conditionalFormatting sqref="J36:K36">
    <cfRule type="cellIs" dxfId="4569" priority="105" operator="greaterThan">
      <formula>$J$10</formula>
    </cfRule>
  </conditionalFormatting>
  <conditionalFormatting sqref="P36">
    <cfRule type="cellIs" dxfId="4568" priority="104" operator="greaterThan">
      <formula>$P$10</formula>
    </cfRule>
  </conditionalFormatting>
  <conditionalFormatting sqref="P36">
    <cfRule type="cellIs" dxfId="4567" priority="103" operator="greaterThan">
      <formula>$P$10</formula>
    </cfRule>
  </conditionalFormatting>
  <conditionalFormatting sqref="O34">
    <cfRule type="cellIs" dxfId="4566" priority="102" operator="greaterThan">
      <formula>$N$10</formula>
    </cfRule>
  </conditionalFormatting>
  <conditionalFormatting sqref="O34">
    <cfRule type="cellIs" dxfId="4565" priority="101" operator="greaterThan">
      <formula>$N$10</formula>
    </cfRule>
  </conditionalFormatting>
  <conditionalFormatting sqref="O35">
    <cfRule type="cellIs" dxfId="4564" priority="100" operator="greaterThan">
      <formula>$N$10</formula>
    </cfRule>
  </conditionalFormatting>
  <conditionalFormatting sqref="O35">
    <cfRule type="cellIs" dxfId="4563" priority="99" operator="greaterThan">
      <formula>$N$10</formula>
    </cfRule>
  </conditionalFormatting>
  <conditionalFormatting sqref="O36">
    <cfRule type="cellIs" dxfId="4562" priority="98" operator="greaterThan">
      <formula>$N$10</formula>
    </cfRule>
  </conditionalFormatting>
  <conditionalFormatting sqref="O36">
    <cfRule type="cellIs" dxfId="4561" priority="97" operator="greaterThan">
      <formula>$N$10</formula>
    </cfRule>
  </conditionalFormatting>
  <conditionalFormatting sqref="E35">
    <cfRule type="cellIs" dxfId="4560" priority="96" operator="greaterThan">
      <formula>#REF!</formula>
    </cfRule>
  </conditionalFormatting>
  <conditionalFormatting sqref="E35">
    <cfRule type="cellIs" dxfId="4559" priority="95" operator="greaterThan">
      <formula>#REF!</formula>
    </cfRule>
  </conditionalFormatting>
  <conditionalFormatting sqref="F35">
    <cfRule type="cellIs" dxfId="4558" priority="94" operator="greaterThan">
      <formula>#REF!</formula>
    </cfRule>
  </conditionalFormatting>
  <conditionalFormatting sqref="F35">
    <cfRule type="cellIs" dxfId="4557" priority="93" operator="greaterThan">
      <formula>#REF!</formula>
    </cfRule>
  </conditionalFormatting>
  <conditionalFormatting sqref="G35:H35">
    <cfRule type="cellIs" dxfId="4556" priority="92" operator="greaterThan">
      <formula>#REF!</formula>
    </cfRule>
  </conditionalFormatting>
  <conditionalFormatting sqref="G35:H35">
    <cfRule type="cellIs" dxfId="4555" priority="91" operator="greaterThan">
      <formula>#REF!</formula>
    </cfRule>
  </conditionalFormatting>
  <conditionalFormatting sqref="Q34">
    <cfRule type="cellIs" dxfId="4554" priority="90" operator="greaterThan">
      <formula>$J$10</formula>
    </cfRule>
  </conditionalFormatting>
  <conditionalFormatting sqref="Q35">
    <cfRule type="cellIs" dxfId="4553" priority="89" operator="greaterThan">
      <formula>$J$10</formula>
    </cfRule>
  </conditionalFormatting>
  <conditionalFormatting sqref="I37">
    <cfRule type="cellIs" dxfId="4552" priority="87" operator="greaterThan">
      <formula>$I$10</formula>
    </cfRule>
  </conditionalFormatting>
  <conditionalFormatting sqref="I37">
    <cfRule type="cellIs" dxfId="4551" priority="86" operator="greaterThan">
      <formula>$I$10</formula>
    </cfRule>
  </conditionalFormatting>
  <conditionalFormatting sqref="N37">
    <cfRule type="cellIs" dxfId="4550" priority="85" operator="greaterThan">
      <formula>$N$10</formula>
    </cfRule>
  </conditionalFormatting>
  <conditionalFormatting sqref="M37">
    <cfRule type="cellIs" dxfId="4549" priority="84" operator="greaterThan">
      <formula>$M$10</formula>
    </cfRule>
  </conditionalFormatting>
  <conditionalFormatting sqref="N37">
    <cfRule type="cellIs" dxfId="4548" priority="83" operator="greaterThan">
      <formula>$N$10</formula>
    </cfRule>
  </conditionalFormatting>
  <conditionalFormatting sqref="M37">
    <cfRule type="cellIs" dxfId="4547" priority="82" operator="greaterThan">
      <formula>$M$10</formula>
    </cfRule>
  </conditionalFormatting>
  <conditionalFormatting sqref="L37">
    <cfRule type="cellIs" dxfId="4546" priority="81" operator="greaterThan">
      <formula>$L$10</formula>
    </cfRule>
  </conditionalFormatting>
  <conditionalFormatting sqref="B37:D37">
    <cfRule type="cellIs" dxfId="4545" priority="80" operator="greaterThan">
      <formula>#REF!</formula>
    </cfRule>
  </conditionalFormatting>
  <conditionalFormatting sqref="E37:H37">
    <cfRule type="cellIs" dxfId="4544" priority="79" operator="greaterThan">
      <formula>$E$10</formula>
    </cfRule>
  </conditionalFormatting>
  <conditionalFormatting sqref="B37:D37">
    <cfRule type="cellIs" dxfId="4543" priority="78" operator="greaterThan">
      <formula>#REF!</formula>
    </cfRule>
  </conditionalFormatting>
  <conditionalFormatting sqref="E37:H37">
    <cfRule type="cellIs" dxfId="4542" priority="77" operator="greaterThan">
      <formula>$E$10</formula>
    </cfRule>
  </conditionalFormatting>
  <conditionalFormatting sqref="J37:K37">
    <cfRule type="cellIs" dxfId="4541" priority="76" operator="greaterThan">
      <formula>$J$10</formula>
    </cfRule>
  </conditionalFormatting>
  <conditionalFormatting sqref="P37">
    <cfRule type="cellIs" dxfId="4540" priority="75" operator="greaterThan">
      <formula>$P$10</formula>
    </cfRule>
  </conditionalFormatting>
  <conditionalFormatting sqref="P37">
    <cfRule type="cellIs" dxfId="4539" priority="74" operator="greaterThan">
      <formula>$P$10</formula>
    </cfRule>
  </conditionalFormatting>
  <conditionalFormatting sqref="I38">
    <cfRule type="cellIs" dxfId="4538" priority="73" operator="greaterThan">
      <formula>$I$10</formula>
    </cfRule>
  </conditionalFormatting>
  <conditionalFormatting sqref="I38">
    <cfRule type="cellIs" dxfId="4537" priority="72" operator="greaterThan">
      <formula>$I$10</formula>
    </cfRule>
  </conditionalFormatting>
  <conditionalFormatting sqref="N38">
    <cfRule type="cellIs" dxfId="4536" priority="71" operator="greaterThan">
      <formula>$N$10</formula>
    </cfRule>
  </conditionalFormatting>
  <conditionalFormatting sqref="M38">
    <cfRule type="cellIs" dxfId="4535" priority="70" operator="greaterThan">
      <formula>$M$10</formula>
    </cfRule>
  </conditionalFormatting>
  <conditionalFormatting sqref="N38">
    <cfRule type="cellIs" dxfId="4534" priority="69" operator="greaterThan">
      <formula>$N$10</formula>
    </cfRule>
  </conditionalFormatting>
  <conditionalFormatting sqref="M38">
    <cfRule type="cellIs" dxfId="4533" priority="68" operator="greaterThan">
      <formula>$M$10</formula>
    </cfRule>
  </conditionalFormatting>
  <conditionalFormatting sqref="L38">
    <cfRule type="cellIs" dxfId="4532" priority="67" operator="greaterThan">
      <formula>$L$10</formula>
    </cfRule>
  </conditionalFormatting>
  <conditionalFormatting sqref="B38:D38">
    <cfRule type="cellIs" dxfId="4531" priority="66" operator="greaterThan">
      <formula>#REF!</formula>
    </cfRule>
  </conditionalFormatting>
  <conditionalFormatting sqref="E38:H38">
    <cfRule type="cellIs" dxfId="4530" priority="65" operator="greaterThan">
      <formula>$E$10</formula>
    </cfRule>
  </conditionalFormatting>
  <conditionalFormatting sqref="B38:D38">
    <cfRule type="cellIs" dxfId="4529" priority="64" operator="greaterThan">
      <formula>#REF!</formula>
    </cfRule>
  </conditionalFormatting>
  <conditionalFormatting sqref="E38:H38">
    <cfRule type="cellIs" dxfId="4528" priority="63" operator="greaterThan">
      <formula>$E$10</formula>
    </cfRule>
  </conditionalFormatting>
  <conditionalFormatting sqref="J38:K38">
    <cfRule type="cellIs" dxfId="4527" priority="62" operator="greaterThan">
      <formula>$J$10</formula>
    </cfRule>
  </conditionalFormatting>
  <conditionalFormatting sqref="P38">
    <cfRule type="cellIs" dxfId="4526" priority="61" operator="greaterThan">
      <formula>$P$10</formula>
    </cfRule>
  </conditionalFormatting>
  <conditionalFormatting sqref="P38">
    <cfRule type="cellIs" dxfId="4525" priority="60" operator="greaterThan">
      <formula>$P$10</formula>
    </cfRule>
  </conditionalFormatting>
  <conditionalFormatting sqref="O37">
    <cfRule type="cellIs" dxfId="4524" priority="59" operator="greaterThan">
      <formula>$N$10</formula>
    </cfRule>
  </conditionalFormatting>
  <conditionalFormatting sqref="O37">
    <cfRule type="cellIs" dxfId="4523" priority="58" operator="greaterThan">
      <formula>$N$10</formula>
    </cfRule>
  </conditionalFormatting>
  <conditionalFormatting sqref="O38">
    <cfRule type="cellIs" dxfId="4522" priority="57" operator="greaterThan">
      <formula>$N$10</formula>
    </cfRule>
  </conditionalFormatting>
  <conditionalFormatting sqref="O38">
    <cfRule type="cellIs" dxfId="4521" priority="56" operator="greaterThan">
      <formula>$N$10</formula>
    </cfRule>
  </conditionalFormatting>
  <conditionalFormatting sqref="Q37">
    <cfRule type="cellIs" dxfId="4520" priority="55" operator="greaterThan">
      <formula>$J$10</formula>
    </cfRule>
  </conditionalFormatting>
  <conditionalFormatting sqref="Q38">
    <cfRule type="cellIs" dxfId="4519" priority="54" operator="greaterThan">
      <formula>$J$10</formula>
    </cfRule>
  </conditionalFormatting>
  <conditionalFormatting sqref="I39">
    <cfRule type="cellIs" dxfId="4518" priority="53" operator="greaterThan">
      <formula>$I$10</formula>
    </cfRule>
  </conditionalFormatting>
  <conditionalFormatting sqref="I39">
    <cfRule type="cellIs" dxfId="4517" priority="52" operator="greaterThan">
      <formula>$I$10</formula>
    </cfRule>
  </conditionalFormatting>
  <conditionalFormatting sqref="N39">
    <cfRule type="cellIs" dxfId="4516" priority="51" operator="greaterThan">
      <formula>$N$10</formula>
    </cfRule>
  </conditionalFormatting>
  <conditionalFormatting sqref="M39">
    <cfRule type="cellIs" dxfId="4515" priority="50" operator="greaterThan">
      <formula>$M$10</formula>
    </cfRule>
  </conditionalFormatting>
  <conditionalFormatting sqref="N39">
    <cfRule type="cellIs" dxfId="4514" priority="49" operator="greaterThan">
      <formula>$N$10</formula>
    </cfRule>
  </conditionalFormatting>
  <conditionalFormatting sqref="M39">
    <cfRule type="cellIs" dxfId="4513" priority="48" operator="greaterThan">
      <formula>$M$10</formula>
    </cfRule>
  </conditionalFormatting>
  <conditionalFormatting sqref="L39">
    <cfRule type="cellIs" dxfId="4512" priority="47" operator="greaterThan">
      <formula>$L$10</formula>
    </cfRule>
  </conditionalFormatting>
  <conditionalFormatting sqref="B39:D39">
    <cfRule type="cellIs" dxfId="4511" priority="46" operator="greaterThan">
      <formula>#REF!</formula>
    </cfRule>
  </conditionalFormatting>
  <conditionalFormatting sqref="E39:H39">
    <cfRule type="cellIs" dxfId="4510" priority="45" operator="greaterThan">
      <formula>$E$10</formula>
    </cfRule>
  </conditionalFormatting>
  <conditionalFormatting sqref="B39:D39">
    <cfRule type="cellIs" dxfId="4509" priority="44" operator="greaterThan">
      <formula>#REF!</formula>
    </cfRule>
  </conditionalFormatting>
  <conditionalFormatting sqref="E39:H39">
    <cfRule type="cellIs" dxfId="4508" priority="43" operator="greaterThan">
      <formula>$E$10</formula>
    </cfRule>
  </conditionalFormatting>
  <conditionalFormatting sqref="J39">
    <cfRule type="cellIs" dxfId="4507" priority="42" operator="greaterThan">
      <formula>$J$10</formula>
    </cfRule>
  </conditionalFormatting>
  <conditionalFormatting sqref="P39">
    <cfRule type="cellIs" dxfId="4506" priority="41" operator="greaterThan">
      <formula>$P$10</formula>
    </cfRule>
  </conditionalFormatting>
  <conditionalFormatting sqref="P39">
    <cfRule type="cellIs" dxfId="4505" priority="40" operator="greaterThan">
      <formula>$P$10</formula>
    </cfRule>
  </conditionalFormatting>
  <conditionalFormatting sqref="I40">
    <cfRule type="cellIs" dxfId="4504" priority="39" operator="greaterThan">
      <formula>$I$10</formula>
    </cfRule>
  </conditionalFormatting>
  <conditionalFormatting sqref="I40">
    <cfRule type="cellIs" dxfId="4503" priority="38" operator="greaterThan">
      <formula>$I$10</formula>
    </cfRule>
  </conditionalFormatting>
  <conditionalFormatting sqref="N40">
    <cfRule type="cellIs" dxfId="4502" priority="37" operator="greaterThan">
      <formula>$N$10</formula>
    </cfRule>
  </conditionalFormatting>
  <conditionalFormatting sqref="M40">
    <cfRule type="cellIs" dxfId="4501" priority="36" operator="greaterThan">
      <formula>$M$10</formula>
    </cfRule>
  </conditionalFormatting>
  <conditionalFormatting sqref="N40">
    <cfRule type="cellIs" dxfId="4500" priority="35" operator="greaterThan">
      <formula>$N$10</formula>
    </cfRule>
  </conditionalFormatting>
  <conditionalFormatting sqref="M40">
    <cfRule type="cellIs" dxfId="4499" priority="34" operator="greaterThan">
      <formula>$M$10</formula>
    </cfRule>
  </conditionalFormatting>
  <conditionalFormatting sqref="L40">
    <cfRule type="cellIs" dxfId="4498" priority="33" operator="greaterThan">
      <formula>$L$10</formula>
    </cfRule>
  </conditionalFormatting>
  <conditionalFormatting sqref="B40:D40">
    <cfRule type="cellIs" dxfId="4497" priority="32" operator="greaterThan">
      <formula>#REF!</formula>
    </cfRule>
  </conditionalFormatting>
  <conditionalFormatting sqref="E40:H40">
    <cfRule type="cellIs" dxfId="4496" priority="31" operator="greaterThan">
      <formula>$E$10</formula>
    </cfRule>
  </conditionalFormatting>
  <conditionalFormatting sqref="B40:D40">
    <cfRule type="cellIs" dxfId="4495" priority="30" operator="greaterThan">
      <formula>#REF!</formula>
    </cfRule>
  </conditionalFormatting>
  <conditionalFormatting sqref="E40:H40">
    <cfRule type="cellIs" dxfId="4494" priority="29" operator="greaterThan">
      <formula>$E$10</formula>
    </cfRule>
  </conditionalFormatting>
  <conditionalFormatting sqref="J40">
    <cfRule type="cellIs" dxfId="4493" priority="28" operator="greaterThan">
      <formula>$J$10</formula>
    </cfRule>
  </conditionalFormatting>
  <conditionalFormatting sqref="P40">
    <cfRule type="cellIs" dxfId="4492" priority="27" operator="greaterThan">
      <formula>$P$10</formula>
    </cfRule>
  </conditionalFormatting>
  <conditionalFormatting sqref="P40">
    <cfRule type="cellIs" dxfId="4491" priority="26" operator="greaterThan">
      <formula>$P$10</formula>
    </cfRule>
  </conditionalFormatting>
  <conditionalFormatting sqref="O39">
    <cfRule type="cellIs" dxfId="4490" priority="25" operator="greaterThan">
      <formula>$N$10</formula>
    </cfRule>
  </conditionalFormatting>
  <conditionalFormatting sqref="O39">
    <cfRule type="cellIs" dxfId="4489" priority="24" operator="greaterThan">
      <formula>$N$10</formula>
    </cfRule>
  </conditionalFormatting>
  <conditionalFormatting sqref="O40">
    <cfRule type="cellIs" dxfId="4488" priority="23" operator="greaterThan">
      <formula>$N$10</formula>
    </cfRule>
  </conditionalFormatting>
  <conditionalFormatting sqref="O40">
    <cfRule type="cellIs" dxfId="4487" priority="22" operator="greaterThan">
      <formula>$N$10</formula>
    </cfRule>
  </conditionalFormatting>
  <conditionalFormatting sqref="K39">
    <cfRule type="cellIs" dxfId="4486" priority="21" operator="greaterThan">
      <formula>$J$10</formula>
    </cfRule>
  </conditionalFormatting>
  <conditionalFormatting sqref="K40">
    <cfRule type="cellIs" dxfId="4485" priority="20" operator="greaterThan">
      <formula>$J$10</formula>
    </cfRule>
  </conditionalFormatting>
  <conditionalFormatting sqref="Q39">
    <cfRule type="cellIs" dxfId="4484" priority="19" operator="greaterThan">
      <formula>$J$10</formula>
    </cfRule>
  </conditionalFormatting>
  <conditionalFormatting sqref="Q40">
    <cfRule type="cellIs" dxfId="4483" priority="18" operator="greaterThan">
      <formula>$J$10</formula>
    </cfRule>
  </conditionalFormatting>
  <conditionalFormatting sqref="I41">
    <cfRule type="cellIs" dxfId="4482" priority="17" operator="greaterThan">
      <formula>$I$10</formula>
    </cfRule>
  </conditionalFormatting>
  <conditionalFormatting sqref="I41">
    <cfRule type="cellIs" dxfId="4481" priority="16" operator="greaterThan">
      <formula>$I$10</formula>
    </cfRule>
  </conditionalFormatting>
  <conditionalFormatting sqref="N41">
    <cfRule type="cellIs" dxfId="4480" priority="15" operator="greaterThan">
      <formula>$N$10</formula>
    </cfRule>
  </conditionalFormatting>
  <conditionalFormatting sqref="M41">
    <cfRule type="cellIs" dxfId="4479" priority="14" operator="greaterThan">
      <formula>$M$10</formula>
    </cfRule>
  </conditionalFormatting>
  <conditionalFormatting sqref="N41">
    <cfRule type="cellIs" dxfId="4478" priority="13" operator="greaterThan">
      <formula>$N$10</formula>
    </cfRule>
  </conditionalFormatting>
  <conditionalFormatting sqref="M41">
    <cfRule type="cellIs" dxfId="4477" priority="12" operator="greaterThan">
      <formula>$M$10</formula>
    </cfRule>
  </conditionalFormatting>
  <conditionalFormatting sqref="L41">
    <cfRule type="cellIs" dxfId="4476" priority="11" operator="greaterThan">
      <formula>$L$10</formula>
    </cfRule>
  </conditionalFormatting>
  <conditionalFormatting sqref="B41:D41">
    <cfRule type="cellIs" dxfId="4475" priority="10" operator="greaterThan">
      <formula>#REF!</formula>
    </cfRule>
  </conditionalFormatting>
  <conditionalFormatting sqref="E41:H41">
    <cfRule type="cellIs" dxfId="4474" priority="9" operator="greaterThan">
      <formula>$E$10</formula>
    </cfRule>
  </conditionalFormatting>
  <conditionalFormatting sqref="B41:D41">
    <cfRule type="cellIs" dxfId="4473" priority="8" operator="greaterThan">
      <formula>#REF!</formula>
    </cfRule>
  </conditionalFormatting>
  <conditionalFormatting sqref="E41:H41">
    <cfRule type="cellIs" dxfId="4472" priority="7" operator="greaterThan">
      <formula>$E$10</formula>
    </cfRule>
  </conditionalFormatting>
  <conditionalFormatting sqref="J41:K41">
    <cfRule type="cellIs" dxfId="4471" priority="6" operator="greaterThan">
      <formula>$J$10</formula>
    </cfRule>
  </conditionalFormatting>
  <conditionalFormatting sqref="P41">
    <cfRule type="cellIs" dxfId="4470" priority="5" operator="greaterThan">
      <formula>$P$10</formula>
    </cfRule>
  </conditionalFormatting>
  <conditionalFormatting sqref="P41">
    <cfRule type="cellIs" dxfId="4469" priority="4" operator="greaterThan">
      <formula>$P$10</formula>
    </cfRule>
  </conditionalFormatting>
  <conditionalFormatting sqref="O41">
    <cfRule type="cellIs" dxfId="4468" priority="3" operator="greaterThan">
      <formula>$N$10</formula>
    </cfRule>
  </conditionalFormatting>
  <conditionalFormatting sqref="O41">
    <cfRule type="cellIs" dxfId="4467" priority="2" operator="greaterThan">
      <formula>$N$10</formula>
    </cfRule>
  </conditionalFormatting>
  <conditionalFormatting sqref="Q41">
    <cfRule type="cellIs" dxfId="4466" priority="1" operator="greaterThan">
      <formula>$J$10</formula>
    </cfRule>
  </conditionalFormatting>
  <printOptions horizontalCentered="1"/>
  <pageMargins left="0.3" right="0.3" top="0.3" bottom="0.3" header="0.1" footer="0.1"/>
  <pageSetup paperSize="9" scale="37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FD66-EAF0-483B-BB68-BCF733ADEB4D}">
  <sheetPr>
    <pageSetUpPr fitToPage="1"/>
  </sheetPr>
  <dimension ref="A1:V89"/>
  <sheetViews>
    <sheetView showGridLines="0" view="pageBreakPreview" topLeftCell="A58" zoomScale="80" zoomScaleNormal="75" zoomScaleSheetLayoutView="80" workbookViewId="0">
      <selection activeCell="B78" sqref="B78"/>
    </sheetView>
  </sheetViews>
  <sheetFormatPr defaultColWidth="9.140625" defaultRowHeight="12.75"/>
  <cols>
    <col min="1" max="1" width="10.57031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44866</v>
      </c>
      <c r="D3" s="848"/>
      <c r="E3" s="848"/>
      <c r="F3" s="848"/>
      <c r="G3" s="848"/>
      <c r="H3" s="848"/>
      <c r="I3" s="848"/>
      <c r="J3" s="646" t="s">
        <v>30</v>
      </c>
      <c r="K3" s="646"/>
      <c r="L3" s="646"/>
      <c r="M3" s="851">
        <v>44895</v>
      </c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648"/>
      <c r="L4" s="648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0" t="s">
        <v>51</v>
      </c>
      <c r="K5" s="651"/>
      <c r="L5" s="651"/>
      <c r="M5" s="652"/>
      <c r="N5" s="650" t="s">
        <v>52</v>
      </c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104</v>
      </c>
      <c r="K8" s="591"/>
      <c r="L8" s="589" t="s">
        <v>27</v>
      </c>
      <c r="M8" s="590"/>
      <c r="N8" s="590"/>
      <c r="O8" s="591"/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186</v>
      </c>
      <c r="I9" s="393" t="s">
        <v>23</v>
      </c>
      <c r="J9" s="393" t="s">
        <v>103</v>
      </c>
      <c r="K9" s="393" t="s">
        <v>80</v>
      </c>
      <c r="L9" s="393" t="s">
        <v>80</v>
      </c>
      <c r="M9" s="393" t="s">
        <v>81</v>
      </c>
      <c r="N9" s="393" t="s">
        <v>122</v>
      </c>
      <c r="O9" s="393" t="s">
        <v>103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/>
      <c r="I10" s="384">
        <v>4.0570000000000004</v>
      </c>
      <c r="J10" s="384">
        <v>3.9580000000000002</v>
      </c>
      <c r="K10" s="384">
        <v>2.7</v>
      </c>
      <c r="L10" s="384">
        <v>2.6989999999999998</v>
      </c>
      <c r="M10" s="384">
        <v>5.1680000000000001</v>
      </c>
      <c r="N10" s="384">
        <v>3.7650000000000001</v>
      </c>
      <c r="O10" s="384">
        <v>3.59</v>
      </c>
      <c r="P10" s="384">
        <v>1.895</v>
      </c>
      <c r="Q10" s="384">
        <v>2.5</v>
      </c>
      <c r="R10" s="384">
        <f>+IF(D10=0,0,(SUMPRODUCT(D10:Q10,D48:Q48)/R48))</f>
        <v>3.6533055217084596</v>
      </c>
      <c r="S10" s="829"/>
      <c r="T10" s="830"/>
      <c r="U10" s="830"/>
      <c r="V10" s="831"/>
    </row>
    <row r="11" spans="1:22" ht="17.100000000000001" customHeight="1">
      <c r="A11" s="191">
        <f>+C3</f>
        <v>44866</v>
      </c>
      <c r="B11" s="421">
        <v>3.8924608407422485</v>
      </c>
      <c r="C11" s="421">
        <v>1.4512476567155776</v>
      </c>
      <c r="D11" s="421">
        <v>2.8676795039824783</v>
      </c>
      <c r="E11" s="421">
        <v>5.2510141442464278</v>
      </c>
      <c r="F11" s="421">
        <v>2.0387014215622061</v>
      </c>
      <c r="G11" s="421">
        <v>4.4238370251775381</v>
      </c>
      <c r="H11" s="421"/>
      <c r="I11" s="421">
        <v>4.8269892546050599</v>
      </c>
      <c r="J11" s="421">
        <v>0</v>
      </c>
      <c r="K11" s="421">
        <v>1.8</v>
      </c>
      <c r="L11" s="421">
        <v>0</v>
      </c>
      <c r="M11" s="421">
        <v>0</v>
      </c>
      <c r="N11" s="421">
        <v>2.268179050268611</v>
      </c>
      <c r="O11" s="421">
        <v>5.8615876809067124</v>
      </c>
      <c r="P11" s="421">
        <v>1.3392405269149457</v>
      </c>
      <c r="Q11" s="421">
        <v>2.5253681792183031</v>
      </c>
      <c r="R11" s="421">
        <f>+IF(D11=0,0,(SUMPRODUCT(D11:Q11,D49:Q49)/R49))</f>
        <v>3.3215348210937905</v>
      </c>
      <c r="S11" s="692"/>
      <c r="T11" s="693"/>
      <c r="U11" s="693"/>
      <c r="V11" s="694"/>
    </row>
    <row r="12" spans="1:22" ht="17.100000000000001" customHeight="1">
      <c r="A12" s="191">
        <f>+A11+1</f>
        <v>44867</v>
      </c>
      <c r="B12" s="421">
        <v>4.1495425035315936</v>
      </c>
      <c r="C12" s="421">
        <v>1.6891399881359459</v>
      </c>
      <c r="D12" s="421">
        <v>3.5140430758534102</v>
      </c>
      <c r="E12" s="421">
        <v>5.3574993452388604</v>
      </c>
      <c r="F12" s="421">
        <v>2.1346809814658307</v>
      </c>
      <c r="G12" s="421">
        <v>3.8865903761714442</v>
      </c>
      <c r="H12" s="421"/>
      <c r="I12" s="421">
        <v>4.3444250458317368</v>
      </c>
      <c r="J12" s="421">
        <v>0</v>
      </c>
      <c r="K12" s="421">
        <v>1.8</v>
      </c>
      <c r="L12" s="421">
        <v>0</v>
      </c>
      <c r="M12" s="421">
        <v>0</v>
      </c>
      <c r="N12" s="421">
        <v>2.4412963554410818</v>
      </c>
      <c r="O12" s="421">
        <v>5.7204482343749996</v>
      </c>
      <c r="P12" s="421">
        <v>1.3572087102786743</v>
      </c>
      <c r="Q12" s="421">
        <v>2.4889343065693428</v>
      </c>
      <c r="R12" s="421">
        <f t="shared" ref="R12:R41" si="0">+IF(D12=0,0,(SUMPRODUCT(D12:Q12,D50:Q50)/R50))</f>
        <v>3.1995708399615883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44868</v>
      </c>
      <c r="B13" s="421">
        <v>4.3718257385316708</v>
      </c>
      <c r="C13" s="421">
        <v>1.6246463630569516</v>
      </c>
      <c r="D13" s="421">
        <v>3.5397490137913632</v>
      </c>
      <c r="E13" s="421">
        <v>5.7941947577931714</v>
      </c>
      <c r="F13" s="421">
        <v>2.2821533239737337</v>
      </c>
      <c r="G13" s="421">
        <v>3.8470736988243366</v>
      </c>
      <c r="H13" s="421"/>
      <c r="I13" s="421">
        <v>4.7492194780987882</v>
      </c>
      <c r="J13" s="421">
        <v>0</v>
      </c>
      <c r="K13" s="421">
        <v>1</v>
      </c>
      <c r="L13" s="421">
        <v>0</v>
      </c>
      <c r="M13" s="421">
        <v>0</v>
      </c>
      <c r="N13" s="421">
        <v>2.7562798819946708</v>
      </c>
      <c r="O13" s="421">
        <v>5.8364515532286214</v>
      </c>
      <c r="P13" s="421">
        <v>1.4342234476507025</v>
      </c>
      <c r="Q13" s="421">
        <v>2.5078247535596931</v>
      </c>
      <c r="R13" s="421">
        <f t="shared" si="0"/>
        <v>3.5474698946759116</v>
      </c>
      <c r="S13" s="692"/>
      <c r="T13" s="693"/>
      <c r="U13" s="693"/>
      <c r="V13" s="694"/>
    </row>
    <row r="14" spans="1:22" ht="17.100000000000001" customHeight="1">
      <c r="A14" s="191">
        <f t="shared" si="1"/>
        <v>44869</v>
      </c>
      <c r="B14" s="421">
        <v>4.143375652799703</v>
      </c>
      <c r="C14" s="421">
        <v>1.9190357107796945</v>
      </c>
      <c r="D14" s="421">
        <v>3.4448267318716117</v>
      </c>
      <c r="E14" s="421">
        <v>5.4170405281904683</v>
      </c>
      <c r="F14" s="421">
        <v>2.7280643499241388</v>
      </c>
      <c r="G14" s="421">
        <v>3.5087056889213071</v>
      </c>
      <c r="H14" s="421"/>
      <c r="I14" s="421">
        <v>4.7189701098161247</v>
      </c>
      <c r="J14" s="421">
        <v>0</v>
      </c>
      <c r="K14" s="421">
        <v>1</v>
      </c>
      <c r="L14" s="421">
        <v>0</v>
      </c>
      <c r="M14" s="421">
        <v>0</v>
      </c>
      <c r="N14" s="421">
        <v>2.5120804969760719</v>
      </c>
      <c r="O14" s="421">
        <v>5.710180059970015</v>
      </c>
      <c r="P14" s="421">
        <v>1.4628926193118756</v>
      </c>
      <c r="Q14" s="421">
        <v>2.6487625899280576</v>
      </c>
      <c r="R14" s="421">
        <f t="shared" si="0"/>
        <v>3.3720201535846539</v>
      </c>
      <c r="S14" s="692"/>
      <c r="T14" s="693"/>
      <c r="U14" s="693"/>
      <c r="V14" s="694"/>
    </row>
    <row r="15" spans="1:22" ht="17.100000000000001" customHeight="1">
      <c r="A15" s="191">
        <f t="shared" si="1"/>
        <v>44870</v>
      </c>
      <c r="B15" s="421">
        <v>4.3545899573789697</v>
      </c>
      <c r="C15" s="421">
        <v>2.2471310366228199</v>
      </c>
      <c r="D15" s="421">
        <v>3.6287997161617827</v>
      </c>
      <c r="E15" s="421">
        <v>4.9392319348351759</v>
      </c>
      <c r="F15" s="421">
        <v>2.684285638957574</v>
      </c>
      <c r="G15" s="421">
        <v>3.5084133026193864</v>
      </c>
      <c r="H15" s="421"/>
      <c r="I15" s="421">
        <v>5.1033151908167129</v>
      </c>
      <c r="J15" s="421">
        <v>0</v>
      </c>
      <c r="K15" s="421">
        <v>1.7</v>
      </c>
      <c r="L15" s="421">
        <v>0</v>
      </c>
      <c r="M15" s="421">
        <v>0</v>
      </c>
      <c r="N15" s="421">
        <v>2.6665437867116033</v>
      </c>
      <c r="O15" s="421">
        <v>5.8837613139931735</v>
      </c>
      <c r="P15" s="421">
        <v>1.257289809427214</v>
      </c>
      <c r="Q15" s="421">
        <v>2.7133910149750418</v>
      </c>
      <c r="R15" s="421">
        <f t="shared" si="0"/>
        <v>3.3742954463936443</v>
      </c>
      <c r="S15" s="692"/>
      <c r="T15" s="693"/>
      <c r="U15" s="693"/>
      <c r="V15" s="694"/>
    </row>
    <row r="16" spans="1:22" ht="17.100000000000001" customHeight="1">
      <c r="A16" s="191">
        <f t="shared" si="1"/>
        <v>44871</v>
      </c>
      <c r="B16" s="421">
        <v>4.9443281283475544</v>
      </c>
      <c r="C16" s="421">
        <v>2.0869923643337729</v>
      </c>
      <c r="D16" s="421">
        <v>3.7298947846035899</v>
      </c>
      <c r="E16" s="421">
        <v>4.4218527356364028</v>
      </c>
      <c r="F16" s="421">
        <v>2.3410860472036887</v>
      </c>
      <c r="G16" s="421">
        <v>3.5480885200610528</v>
      </c>
      <c r="H16" s="421"/>
      <c r="I16" s="421">
        <v>5.13654525325728</v>
      </c>
      <c r="J16" s="421">
        <v>0</v>
      </c>
      <c r="K16" s="421">
        <v>1.2</v>
      </c>
      <c r="L16" s="421">
        <v>0</v>
      </c>
      <c r="M16" s="421">
        <v>0</v>
      </c>
      <c r="N16" s="421">
        <v>2.5085617541351848</v>
      </c>
      <c r="O16" s="421">
        <v>5.8032357635467982</v>
      </c>
      <c r="P16" s="421">
        <v>1.3794320798158097</v>
      </c>
      <c r="Q16" s="421">
        <v>2.6092467532467531</v>
      </c>
      <c r="R16" s="421">
        <f t="shared" si="0"/>
        <v>3.3218281193381625</v>
      </c>
      <c r="S16" s="692"/>
      <c r="T16" s="693"/>
      <c r="U16" s="693"/>
      <c r="V16" s="694"/>
    </row>
    <row r="17" spans="1:22" ht="17.100000000000001" customHeight="1">
      <c r="A17" s="191">
        <f t="shared" si="1"/>
        <v>44872</v>
      </c>
      <c r="B17" s="421">
        <v>4.3539803270413264</v>
      </c>
      <c r="C17" s="421">
        <v>2.2863235869053806</v>
      </c>
      <c r="D17" s="421">
        <v>3.6513032699502261</v>
      </c>
      <c r="E17" s="421">
        <v>4.5571102148215799</v>
      </c>
      <c r="F17" s="421">
        <v>2.5999814483734607</v>
      </c>
      <c r="G17" s="421">
        <v>3.4350660596984772</v>
      </c>
      <c r="H17" s="421"/>
      <c r="I17" s="421">
        <v>5.1491986594485493</v>
      </c>
      <c r="J17" s="421">
        <v>0</v>
      </c>
      <c r="K17" s="421">
        <v>1.2</v>
      </c>
      <c r="L17" s="421">
        <v>0</v>
      </c>
      <c r="M17" s="421">
        <v>0</v>
      </c>
      <c r="N17" s="421">
        <v>2.3841606073631096</v>
      </c>
      <c r="O17" s="421">
        <v>5.6130599513776334</v>
      </c>
      <c r="P17" s="421">
        <v>1.3774590747330959</v>
      </c>
      <c r="Q17" s="421">
        <v>2.6471796008869179</v>
      </c>
      <c r="R17" s="421">
        <f t="shared" si="0"/>
        <v>3.4536046589316851</v>
      </c>
      <c r="S17" s="692"/>
      <c r="T17" s="693"/>
      <c r="U17" s="693"/>
      <c r="V17" s="694"/>
    </row>
    <row r="18" spans="1:22" ht="17.100000000000001" customHeight="1">
      <c r="A18" s="191">
        <f t="shared" si="1"/>
        <v>44873</v>
      </c>
      <c r="B18" s="421">
        <v>4.6343430176561995</v>
      </c>
      <c r="C18" s="421">
        <v>2.8730602662968048</v>
      </c>
      <c r="D18" s="421">
        <v>4.0080900092075655</v>
      </c>
      <c r="E18" s="421">
        <v>4.5880686034267226</v>
      </c>
      <c r="F18" s="421">
        <v>2.6310836110134765</v>
      </c>
      <c r="G18" s="421">
        <v>3.7679635272723924</v>
      </c>
      <c r="H18" s="421"/>
      <c r="I18" s="421">
        <v>5.3679884883346993</v>
      </c>
      <c r="J18" s="421">
        <v>0</v>
      </c>
      <c r="K18" s="421">
        <v>1.1000000000000001</v>
      </c>
      <c r="L18" s="421">
        <v>0</v>
      </c>
      <c r="M18" s="421">
        <v>0</v>
      </c>
      <c r="N18" s="421">
        <v>2.8013823015506025</v>
      </c>
      <c r="O18" s="421">
        <v>5.7035421635434407</v>
      </c>
      <c r="P18" s="421">
        <v>1.4614002869440461</v>
      </c>
      <c r="Q18" s="421">
        <v>2.7606693227091634</v>
      </c>
      <c r="R18" s="421">
        <f t="shared" si="0"/>
        <v>3.5912804519827501</v>
      </c>
      <c r="S18" s="692"/>
      <c r="T18" s="693"/>
      <c r="U18" s="693"/>
      <c r="V18" s="694"/>
    </row>
    <row r="19" spans="1:22" ht="17.100000000000001" customHeight="1">
      <c r="A19" s="191">
        <f t="shared" si="1"/>
        <v>44874</v>
      </c>
      <c r="B19" s="421">
        <v>5.0528737474112031</v>
      </c>
      <c r="C19" s="421">
        <v>2.1415608350188973</v>
      </c>
      <c r="D19" s="421">
        <v>4.1551462934566556</v>
      </c>
      <c r="E19" s="421">
        <v>4.3396455563492946</v>
      </c>
      <c r="F19" s="421">
        <v>1.9667405171535999</v>
      </c>
      <c r="G19" s="421">
        <v>3.6707852451741476</v>
      </c>
      <c r="H19" s="421"/>
      <c r="I19" s="421">
        <v>5.2784757663951929</v>
      </c>
      <c r="J19" s="421">
        <v>0</v>
      </c>
      <c r="K19" s="421">
        <v>1.1000000000000001</v>
      </c>
      <c r="L19" s="421">
        <v>0</v>
      </c>
      <c r="M19" s="421">
        <v>0</v>
      </c>
      <c r="N19" s="421">
        <v>2.6488907752189426</v>
      </c>
      <c r="O19" s="421">
        <v>5.6127284531590425</v>
      </c>
      <c r="P19" s="421">
        <v>1.3947252849068841</v>
      </c>
      <c r="Q19" s="421">
        <v>2.3925008726003489</v>
      </c>
      <c r="R19" s="421">
        <f t="shared" si="0"/>
        <v>3.3646204677988618</v>
      </c>
      <c r="S19" s="692"/>
      <c r="T19" s="693"/>
      <c r="U19" s="693"/>
      <c r="V19" s="694"/>
    </row>
    <row r="20" spans="1:22" ht="17.100000000000001" customHeight="1">
      <c r="A20" s="191">
        <f t="shared" si="1"/>
        <v>44875</v>
      </c>
      <c r="B20" s="421">
        <v>5.0708642252354501</v>
      </c>
      <c r="C20" s="421">
        <v>2.1575644212385154</v>
      </c>
      <c r="D20" s="421">
        <v>3.9384954067602722</v>
      </c>
      <c r="E20" s="421">
        <v>4.7337052429381368</v>
      </c>
      <c r="F20" s="421">
        <v>2.5292411074310608</v>
      </c>
      <c r="G20" s="421">
        <v>2.3823733454858158</v>
      </c>
      <c r="H20" s="421"/>
      <c r="I20" s="421">
        <v>5.2060125457449091</v>
      </c>
      <c r="J20" s="421">
        <v>0</v>
      </c>
      <c r="K20" s="421">
        <v>1.1000000000000001</v>
      </c>
      <c r="L20" s="421">
        <v>0</v>
      </c>
      <c r="M20" s="421">
        <v>0</v>
      </c>
      <c r="N20" s="421">
        <v>2.2615550333725953</v>
      </c>
      <c r="O20" s="421">
        <v>5.6394326306620215</v>
      </c>
      <c r="P20" s="421">
        <v>1.316497193577862</v>
      </c>
      <c r="Q20" s="421">
        <v>2.4849051282051282</v>
      </c>
      <c r="R20" s="421">
        <f t="shared" si="0"/>
        <v>3.2440378767881612</v>
      </c>
      <c r="S20" s="692"/>
      <c r="T20" s="693"/>
      <c r="U20" s="693"/>
      <c r="V20" s="694"/>
    </row>
    <row r="21" spans="1:22" ht="17.100000000000001" customHeight="1">
      <c r="A21" s="191">
        <f t="shared" si="1"/>
        <v>44876</v>
      </c>
      <c r="B21" s="421">
        <v>5.2668415932029138</v>
      </c>
      <c r="C21" s="421">
        <v>2.4324327049683023</v>
      </c>
      <c r="D21" s="421">
        <v>4.1548651401976571</v>
      </c>
      <c r="E21" s="421">
        <v>4.2963004593380321</v>
      </c>
      <c r="F21" s="421">
        <v>2.2434576918558253</v>
      </c>
      <c r="G21" s="421">
        <v>3.5059835162907267</v>
      </c>
      <c r="H21" s="421"/>
      <c r="I21" s="421">
        <v>4.4730395012189073</v>
      </c>
      <c r="J21" s="421">
        <v>0</v>
      </c>
      <c r="K21" s="421">
        <v>1.1000000000000001</v>
      </c>
      <c r="L21" s="421">
        <v>0</v>
      </c>
      <c r="M21" s="421">
        <v>0</v>
      </c>
      <c r="N21" s="421">
        <v>2.477913285004143</v>
      </c>
      <c r="O21" s="421">
        <v>5.7002735457063709</v>
      </c>
      <c r="P21" s="421">
        <v>1.2018097124413145</v>
      </c>
      <c r="Q21" s="421">
        <v>2.2812792022792023</v>
      </c>
      <c r="R21" s="421">
        <f t="shared" si="0"/>
        <v>3.1980267455058042</v>
      </c>
      <c r="S21" s="692"/>
      <c r="T21" s="693"/>
      <c r="U21" s="693"/>
      <c r="V21" s="694"/>
    </row>
    <row r="22" spans="1:22" ht="17.100000000000001" customHeight="1">
      <c r="A22" s="191">
        <f t="shared" si="1"/>
        <v>44877</v>
      </c>
      <c r="B22" s="421">
        <v>5.4616811419272766</v>
      </c>
      <c r="C22" s="421">
        <v>4.8362602574353568</v>
      </c>
      <c r="D22" s="421">
        <v>5.2240745183706556</v>
      </c>
      <c r="E22" s="421">
        <v>4.2342429295927548</v>
      </c>
      <c r="F22" s="421">
        <v>2.1337353360752309</v>
      </c>
      <c r="G22" s="421">
        <v>3.441862496366102</v>
      </c>
      <c r="H22" s="421"/>
      <c r="I22" s="421">
        <v>4.6482604392676343</v>
      </c>
      <c r="J22" s="421">
        <v>0</v>
      </c>
      <c r="K22" s="421">
        <v>1.1000000000000001</v>
      </c>
      <c r="L22" s="421">
        <v>0</v>
      </c>
      <c r="M22" s="421">
        <v>0</v>
      </c>
      <c r="N22" s="421">
        <v>3.1501400993048665</v>
      </c>
      <c r="O22" s="421">
        <v>5.5988773969631236</v>
      </c>
      <c r="P22" s="421">
        <v>1.2583096343586766</v>
      </c>
      <c r="Q22" s="421">
        <v>2.1134644444444444</v>
      </c>
      <c r="R22" s="421">
        <f t="shared" si="0"/>
        <v>3.5482941822037133</v>
      </c>
      <c r="S22" s="692"/>
      <c r="T22" s="693"/>
      <c r="U22" s="693"/>
      <c r="V22" s="694"/>
    </row>
    <row r="23" spans="1:22" ht="17.100000000000001" customHeight="1">
      <c r="A23" s="191">
        <f t="shared" si="1"/>
        <v>44878</v>
      </c>
      <c r="B23" s="421">
        <v>5.3015185641791334</v>
      </c>
      <c r="C23" s="421">
        <v>3.0539571428571399</v>
      </c>
      <c r="D23" s="421">
        <v>5.1529964026221586</v>
      </c>
      <c r="E23" s="421">
        <v>5.3931039107026617</v>
      </c>
      <c r="F23" s="421">
        <v>1.9781907779879284</v>
      </c>
      <c r="G23" s="421">
        <v>3.457143033391608</v>
      </c>
      <c r="H23" s="421"/>
      <c r="I23" s="421">
        <v>4.9008113434516645</v>
      </c>
      <c r="J23" s="421">
        <v>0</v>
      </c>
      <c r="K23" s="421">
        <v>1.2</v>
      </c>
      <c r="L23" s="421">
        <v>0</v>
      </c>
      <c r="M23" s="421">
        <v>0</v>
      </c>
      <c r="N23" s="421">
        <v>2.7928663399503719</v>
      </c>
      <c r="O23" s="421">
        <v>5.5466189604685212</v>
      </c>
      <c r="P23" s="421">
        <v>1.3407298130265051</v>
      </c>
      <c r="Q23" s="421">
        <v>2.064943346508564</v>
      </c>
      <c r="R23" s="421">
        <f t="shared" si="0"/>
        <v>3.5444940364652049</v>
      </c>
      <c r="S23" s="692"/>
      <c r="T23" s="693"/>
      <c r="U23" s="693"/>
      <c r="V23" s="694"/>
    </row>
    <row r="24" spans="1:22" ht="17.100000000000001" customHeight="1">
      <c r="A24" s="191">
        <f t="shared" si="1"/>
        <v>44879</v>
      </c>
      <c r="B24" s="421">
        <v>5.4821852249945104</v>
      </c>
      <c r="C24" s="421">
        <v>3.6413652173913005</v>
      </c>
      <c r="D24" s="421">
        <v>5.3346339293935552</v>
      </c>
      <c r="E24" s="421">
        <v>4.4326663749527517</v>
      </c>
      <c r="F24" s="421">
        <v>2.0627414104667099</v>
      </c>
      <c r="G24" s="421">
        <v>4.363862680700537</v>
      </c>
      <c r="H24" s="421"/>
      <c r="I24" s="421">
        <v>4.7532335367720888</v>
      </c>
      <c r="J24" s="421">
        <v>0</v>
      </c>
      <c r="K24" s="421">
        <v>1.1999999999999999E-3</v>
      </c>
      <c r="L24" s="421">
        <v>0</v>
      </c>
      <c r="M24" s="421">
        <v>0</v>
      </c>
      <c r="N24" s="421">
        <v>2.9137361162296247</v>
      </c>
      <c r="O24" s="421">
        <v>5.5205962061155152</v>
      </c>
      <c r="P24" s="421">
        <v>1.4007665914645611</v>
      </c>
      <c r="Q24" s="421">
        <v>2.0743915603532872</v>
      </c>
      <c r="R24" s="421">
        <f t="shared" si="0"/>
        <v>3.6925898179795387</v>
      </c>
      <c r="S24" s="692"/>
      <c r="T24" s="693"/>
      <c r="U24" s="693"/>
      <c r="V24" s="694"/>
    </row>
    <row r="25" spans="1:22" ht="17.100000000000001" customHeight="1">
      <c r="A25" s="191">
        <f t="shared" si="1"/>
        <v>44880</v>
      </c>
      <c r="B25" s="421">
        <v>9.4791146660962138</v>
      </c>
      <c r="C25" s="421">
        <v>3.6433652173913003</v>
      </c>
      <c r="D25" s="421">
        <v>9.0767676295140216</v>
      </c>
      <c r="E25" s="421">
        <v>9.3015412451974289</v>
      </c>
      <c r="F25" s="421">
        <v>6.7983608562183413</v>
      </c>
      <c r="G25" s="421">
        <v>7.7744251649397995</v>
      </c>
      <c r="H25" s="421"/>
      <c r="I25" s="421">
        <v>4.6119909625410429</v>
      </c>
      <c r="J25" s="421">
        <v>0</v>
      </c>
      <c r="K25" s="421">
        <v>1.2999999999999999E-3</v>
      </c>
      <c r="L25" s="421">
        <v>0</v>
      </c>
      <c r="M25" s="421">
        <v>0</v>
      </c>
      <c r="N25" s="421">
        <v>2.8475922749431266</v>
      </c>
      <c r="O25" s="421">
        <v>5.3974326283618597</v>
      </c>
      <c r="P25" s="421">
        <v>1.2355720653789004</v>
      </c>
      <c r="Q25" s="421">
        <v>2.3935227882037533</v>
      </c>
      <c r="R25" s="421">
        <f t="shared" si="0"/>
        <v>5.2645872916136236</v>
      </c>
      <c r="S25" s="692"/>
      <c r="T25" s="693"/>
      <c r="U25" s="693"/>
      <c r="V25" s="694"/>
    </row>
    <row r="26" spans="1:22" ht="17.100000000000001" customHeight="1">
      <c r="A26" s="191">
        <f t="shared" si="1"/>
        <v>44881</v>
      </c>
      <c r="B26" s="421">
        <v>4.6784466460306451</v>
      </c>
      <c r="C26" s="421">
        <v>0</v>
      </c>
      <c r="D26" s="421">
        <v>4.6784466460306451</v>
      </c>
      <c r="E26" s="421">
        <v>3.8374490604914069</v>
      </c>
      <c r="F26" s="421">
        <v>2.230266518588738</v>
      </c>
      <c r="G26" s="421">
        <v>3.5985470724616953</v>
      </c>
      <c r="H26" s="421"/>
      <c r="I26" s="421">
        <v>4.2905128871816904</v>
      </c>
      <c r="J26" s="421">
        <v>0</v>
      </c>
      <c r="K26" s="421">
        <v>1.2999999999999999E-3</v>
      </c>
      <c r="L26" s="421">
        <v>0</v>
      </c>
      <c r="M26" s="421">
        <v>0</v>
      </c>
      <c r="N26" s="421">
        <v>2.7389084699915474</v>
      </c>
      <c r="O26" s="421">
        <v>5.6216440384615387</v>
      </c>
      <c r="P26" s="421">
        <v>1.30913288000409</v>
      </c>
      <c r="Q26" s="421">
        <v>2.4323577405857741</v>
      </c>
      <c r="R26" s="421">
        <f t="shared" si="0"/>
        <v>3.4184448722433567</v>
      </c>
      <c r="S26" s="692"/>
      <c r="T26" s="693"/>
      <c r="U26" s="693"/>
      <c r="V26" s="694"/>
    </row>
    <row r="27" spans="1:22" ht="17.100000000000001" customHeight="1">
      <c r="A27" s="191">
        <f t="shared" si="1"/>
        <v>44882</v>
      </c>
      <c r="B27" s="421">
        <v>5.3578810086483051</v>
      </c>
      <c r="C27" s="421">
        <v>0</v>
      </c>
      <c r="D27" s="421">
        <v>5.3578810086483051</v>
      </c>
      <c r="E27" s="421">
        <v>4.1417594731625877</v>
      </c>
      <c r="F27" s="421">
        <v>2.305790356721074</v>
      </c>
      <c r="G27" s="421">
        <v>3.8336471654252415</v>
      </c>
      <c r="H27" s="421"/>
      <c r="I27" s="421">
        <v>4.7626125891611135</v>
      </c>
      <c r="J27" s="421">
        <v>0</v>
      </c>
      <c r="K27" s="421">
        <v>1.4E-3</v>
      </c>
      <c r="L27" s="421">
        <v>0</v>
      </c>
      <c r="M27" s="421">
        <v>0</v>
      </c>
      <c r="N27" s="421">
        <v>2.8527222422592717</v>
      </c>
      <c r="O27" s="421">
        <v>5.6746229983525538</v>
      </c>
      <c r="P27" s="421">
        <v>1.3576740542782104</v>
      </c>
      <c r="Q27" s="421">
        <v>2.4600562962962962</v>
      </c>
      <c r="R27" s="421">
        <f t="shared" si="0"/>
        <v>3.6103613873544202</v>
      </c>
      <c r="S27" s="692"/>
      <c r="T27" s="693"/>
      <c r="U27" s="693"/>
      <c r="V27" s="694"/>
    </row>
    <row r="28" spans="1:22" ht="17.100000000000001" customHeight="1">
      <c r="A28" s="191">
        <f t="shared" si="1"/>
        <v>44883</v>
      </c>
      <c r="B28" s="421">
        <v>4.1954876144342803</v>
      </c>
      <c r="C28" s="421">
        <v>0</v>
      </c>
      <c r="D28" s="421">
        <v>4.1954876144342803</v>
      </c>
      <c r="E28" s="421">
        <v>4.3867964513470143</v>
      </c>
      <c r="F28" s="421">
        <v>2.327682402462516</v>
      </c>
      <c r="G28" s="421">
        <v>3.9895684941450038</v>
      </c>
      <c r="H28" s="421"/>
      <c r="I28" s="421">
        <v>4.9764083129757335</v>
      </c>
      <c r="J28" s="421">
        <v>0</v>
      </c>
      <c r="K28" s="421">
        <v>1.2999999999999999E-3</v>
      </c>
      <c r="L28" s="421">
        <v>0</v>
      </c>
      <c r="M28" s="421">
        <v>0</v>
      </c>
      <c r="N28" s="421">
        <v>2.3804964924924921</v>
      </c>
      <c r="O28" s="421">
        <v>5.6483344837758125</v>
      </c>
      <c r="P28" s="421">
        <v>1.2976761951700346</v>
      </c>
      <c r="Q28" s="421">
        <v>2.4549304029304029</v>
      </c>
      <c r="R28" s="421">
        <f t="shared" si="0"/>
        <v>3.366159130095483</v>
      </c>
      <c r="S28" s="692"/>
      <c r="T28" s="693"/>
      <c r="U28" s="693"/>
      <c r="V28" s="694"/>
    </row>
    <row r="29" spans="1:22" ht="17.100000000000001" customHeight="1">
      <c r="A29" s="191">
        <f t="shared" si="1"/>
        <v>44884</v>
      </c>
      <c r="B29" s="421">
        <v>4.581636654271886</v>
      </c>
      <c r="C29" s="421">
        <v>0</v>
      </c>
      <c r="D29" s="421">
        <v>4.581636654271886</v>
      </c>
      <c r="E29" s="421">
        <v>4.2981853686323879</v>
      </c>
      <c r="F29" s="421">
        <v>2.2764380817249954</v>
      </c>
      <c r="G29" s="421">
        <v>3.5531471688728127</v>
      </c>
      <c r="H29" s="421"/>
      <c r="I29" s="421">
        <v>4.8363948802812784</v>
      </c>
      <c r="J29" s="421">
        <v>0</v>
      </c>
      <c r="K29" s="421">
        <v>1.2999999999999999E-3</v>
      </c>
      <c r="L29" s="421">
        <v>0</v>
      </c>
      <c r="M29" s="421">
        <v>0</v>
      </c>
      <c r="N29" s="421">
        <v>2.5219744755600817</v>
      </c>
      <c r="O29" s="421">
        <v>5.546781843434343</v>
      </c>
      <c r="P29" s="421">
        <v>1.2424858363113396</v>
      </c>
      <c r="Q29" s="421">
        <v>1.7562757437070939</v>
      </c>
      <c r="R29" s="421">
        <f t="shared" si="0"/>
        <v>3.4088430686071356</v>
      </c>
      <c r="S29" s="692"/>
      <c r="T29" s="693"/>
      <c r="U29" s="693"/>
      <c r="V29" s="694"/>
    </row>
    <row r="30" spans="1:22" ht="17.100000000000001" customHeight="1">
      <c r="A30" s="191">
        <f t="shared" si="1"/>
        <v>44885</v>
      </c>
      <c r="B30" s="421">
        <v>5.3119831548339391</v>
      </c>
      <c r="C30" s="421">
        <v>0</v>
      </c>
      <c r="D30" s="421">
        <v>5.3119831548339391</v>
      </c>
      <c r="E30" s="421">
        <v>4.5505116885819712</v>
      </c>
      <c r="F30" s="421">
        <v>2.6720678516833227</v>
      </c>
      <c r="G30" s="421">
        <v>3.944159083254569</v>
      </c>
      <c r="H30" s="421"/>
      <c r="I30" s="421">
        <v>5.0311775372165037</v>
      </c>
      <c r="J30" s="421">
        <v>0</v>
      </c>
      <c r="K30" s="421">
        <v>1.1999999999999999E-3</v>
      </c>
      <c r="L30" s="421">
        <v>0</v>
      </c>
      <c r="M30" s="421">
        <v>0</v>
      </c>
      <c r="N30" s="421">
        <v>2.8188148121899363</v>
      </c>
      <c r="O30" s="421">
        <v>5.667359870550162</v>
      </c>
      <c r="P30" s="421">
        <v>1.355641328337525</v>
      </c>
      <c r="Q30" s="421">
        <v>1.9610332383665716</v>
      </c>
      <c r="R30" s="421">
        <f t="shared" si="0"/>
        <v>3.8584661024344662</v>
      </c>
      <c r="S30" s="692"/>
      <c r="T30" s="693"/>
      <c r="U30" s="693"/>
      <c r="V30" s="694"/>
    </row>
    <row r="31" spans="1:22" ht="17.100000000000001" customHeight="1">
      <c r="A31" s="191">
        <f t="shared" si="1"/>
        <v>44886</v>
      </c>
      <c r="B31" s="421">
        <v>3.9104015733619679</v>
      </c>
      <c r="C31" s="421">
        <v>0</v>
      </c>
      <c r="D31" s="421">
        <v>3.9104015733619679</v>
      </c>
      <c r="E31" s="421">
        <v>3.7852054505279882</v>
      </c>
      <c r="F31" s="421">
        <v>2.6574170455100177</v>
      </c>
      <c r="G31" s="421">
        <v>3.2711889826772085</v>
      </c>
      <c r="H31" s="421"/>
      <c r="I31" s="421">
        <v>4.9871179765693574</v>
      </c>
      <c r="J31" s="421">
        <v>0</v>
      </c>
      <c r="K31" s="421">
        <v>1.1999999999999999E-3</v>
      </c>
      <c r="L31" s="421">
        <v>0</v>
      </c>
      <c r="M31" s="421">
        <v>0</v>
      </c>
      <c r="N31" s="421">
        <v>2.702524722222222</v>
      </c>
      <c r="O31" s="421">
        <v>5.6757748747152617</v>
      </c>
      <c r="P31" s="421">
        <v>1.3794686288827724</v>
      </c>
      <c r="Q31" s="421">
        <v>2.1657209302325584</v>
      </c>
      <c r="R31" s="421">
        <f t="shared" si="0"/>
        <v>3.5282408545713775</v>
      </c>
      <c r="S31" s="692"/>
      <c r="T31" s="693"/>
      <c r="U31" s="693"/>
      <c r="V31" s="694"/>
    </row>
    <row r="32" spans="1:22" ht="17.100000000000001" customHeight="1">
      <c r="A32" s="191">
        <f t="shared" si="1"/>
        <v>44887</v>
      </c>
      <c r="B32" s="421">
        <v>3.8169863869864624</v>
      </c>
      <c r="C32" s="421">
        <v>0</v>
      </c>
      <c r="D32" s="421">
        <v>3.8169863869864624</v>
      </c>
      <c r="E32" s="421">
        <v>3.7181054345760556</v>
      </c>
      <c r="F32" s="421">
        <v>2.6829723327942356</v>
      </c>
      <c r="G32" s="421">
        <v>3.8454372590078898</v>
      </c>
      <c r="H32" s="421"/>
      <c r="I32" s="421">
        <v>4.1501045228682942</v>
      </c>
      <c r="J32" s="421">
        <v>0</v>
      </c>
      <c r="K32" s="421">
        <v>1.1999999999999999E-3</v>
      </c>
      <c r="L32" s="421">
        <v>0</v>
      </c>
      <c r="M32" s="421">
        <v>0</v>
      </c>
      <c r="N32" s="421">
        <v>2.793542997252167</v>
      </c>
      <c r="O32" s="421">
        <v>5.736640881801125</v>
      </c>
      <c r="P32" s="421">
        <v>1.1491201624555785</v>
      </c>
      <c r="Q32" s="421">
        <v>1.9087411545623836</v>
      </c>
      <c r="R32" s="421">
        <f t="shared" si="0"/>
        <v>3.4125534289036898</v>
      </c>
      <c r="S32" s="692"/>
      <c r="T32" s="693"/>
      <c r="U32" s="693"/>
      <c r="V32" s="694"/>
    </row>
    <row r="33" spans="1:22" ht="17.100000000000001" customHeight="1">
      <c r="A33" s="191">
        <f t="shared" si="1"/>
        <v>44888</v>
      </c>
      <c r="B33" s="421">
        <v>3.8790558428461934</v>
      </c>
      <c r="C33" s="421">
        <v>0</v>
      </c>
      <c r="D33" s="421">
        <v>3.8790558428461934</v>
      </c>
      <c r="E33" s="421">
        <v>3.9405708829502628</v>
      </c>
      <c r="F33" s="421">
        <v>3.0956090682601216</v>
      </c>
      <c r="G33" s="421">
        <v>4.2505083882952217</v>
      </c>
      <c r="H33" s="421"/>
      <c r="I33" s="421">
        <v>3.8330516363444826</v>
      </c>
      <c r="J33" s="421">
        <v>0</v>
      </c>
      <c r="K33" s="421">
        <v>1.1999999999999999E-3</v>
      </c>
      <c r="L33" s="421">
        <v>0</v>
      </c>
      <c r="M33" s="421">
        <v>0</v>
      </c>
      <c r="N33" s="421">
        <v>3.308014132718422</v>
      </c>
      <c r="O33" s="421">
        <v>5.6866876341463399</v>
      </c>
      <c r="P33" s="421">
        <v>1.2721887567024128</v>
      </c>
      <c r="Q33" s="421">
        <v>1.9008057080131724</v>
      </c>
      <c r="R33" s="421">
        <f t="shared" si="0"/>
        <v>3.561832992599486</v>
      </c>
      <c r="S33" s="692"/>
      <c r="T33" s="693"/>
      <c r="U33" s="693"/>
      <c r="V33" s="694"/>
    </row>
    <row r="34" spans="1:22" ht="17.100000000000001" customHeight="1">
      <c r="A34" s="191">
        <f t="shared" si="1"/>
        <v>44889</v>
      </c>
      <c r="B34" s="421">
        <v>3.4257368038311182</v>
      </c>
      <c r="C34" s="421">
        <v>0</v>
      </c>
      <c r="D34" s="421">
        <v>3.4257368038311182</v>
      </c>
      <c r="E34" s="421">
        <v>4.1920203082519194</v>
      </c>
      <c r="F34" s="421">
        <v>2.1977592300261617</v>
      </c>
      <c r="G34" s="421">
        <v>4.1435734991023025</v>
      </c>
      <c r="H34" s="421"/>
      <c r="I34" s="421">
        <v>3.9674772494872492</v>
      </c>
      <c r="J34" s="421">
        <v>0</v>
      </c>
      <c r="K34" s="421">
        <v>1.2999999999999999E-3</v>
      </c>
      <c r="L34" s="421">
        <v>0</v>
      </c>
      <c r="M34" s="421">
        <v>0</v>
      </c>
      <c r="N34" s="421">
        <v>3.2845970661617283</v>
      </c>
      <c r="O34" s="421">
        <v>5.7762477607361964</v>
      </c>
      <c r="P34" s="421">
        <v>1.283087832157608</v>
      </c>
      <c r="Q34" s="421">
        <v>1.8915382608695652</v>
      </c>
      <c r="R34" s="421">
        <f t="shared" si="0"/>
        <v>3.4385618430542615</v>
      </c>
      <c r="S34" s="692"/>
      <c r="T34" s="693"/>
      <c r="U34" s="693"/>
      <c r="V34" s="694"/>
    </row>
    <row r="35" spans="1:22" ht="17.100000000000001" customHeight="1">
      <c r="A35" s="191">
        <f>+A34+1</f>
        <v>44890</v>
      </c>
      <c r="B35" s="421">
        <v>3.4472141412906336</v>
      </c>
      <c r="C35" s="421">
        <v>0</v>
      </c>
      <c r="D35" s="421">
        <v>3.4472141412906336</v>
      </c>
      <c r="E35" s="421">
        <v>4.0025327992895274</v>
      </c>
      <c r="F35" s="421">
        <v>1.6740191732490539</v>
      </c>
      <c r="G35" s="421">
        <v>3.9325655653665295</v>
      </c>
      <c r="H35" s="421"/>
      <c r="I35" s="421">
        <v>3.897172877617058</v>
      </c>
      <c r="J35" s="421">
        <v>0</v>
      </c>
      <c r="K35" s="421">
        <v>1.2999999999999999E-3</v>
      </c>
      <c r="L35" s="421">
        <v>0</v>
      </c>
      <c r="M35" s="421">
        <v>0</v>
      </c>
      <c r="N35" s="421">
        <v>3.1655256913491492</v>
      </c>
      <c r="O35" s="421">
        <v>6.0650101169590647</v>
      </c>
      <c r="P35" s="421">
        <v>1.2198578726748757</v>
      </c>
      <c r="Q35" s="421">
        <v>1.921856722276742</v>
      </c>
      <c r="R35" s="421">
        <f t="shared" si="0"/>
        <v>3.4023693339954968</v>
      </c>
      <c r="S35" s="692"/>
      <c r="T35" s="693"/>
      <c r="U35" s="693"/>
      <c r="V35" s="694"/>
    </row>
    <row r="36" spans="1:22" ht="17.100000000000001" customHeight="1">
      <c r="A36" s="191">
        <f t="shared" si="1"/>
        <v>44891</v>
      </c>
      <c r="B36" s="421">
        <v>3.3332615812826152</v>
      </c>
      <c r="C36" s="421">
        <v>0</v>
      </c>
      <c r="D36" s="421">
        <v>3.3332615812826152</v>
      </c>
      <c r="E36" s="421">
        <v>4.0009818205674659</v>
      </c>
      <c r="F36" s="421">
        <v>2.2752362664449279</v>
      </c>
      <c r="G36" s="421">
        <v>3.7101832470491041</v>
      </c>
      <c r="H36" s="421"/>
      <c r="I36" s="421">
        <v>4.1962811121215804</v>
      </c>
      <c r="J36" s="421">
        <v>0</v>
      </c>
      <c r="K36" s="421">
        <v>1.6000000000000001E-3</v>
      </c>
      <c r="L36" s="421">
        <v>0</v>
      </c>
      <c r="M36" s="421">
        <v>0</v>
      </c>
      <c r="N36" s="421">
        <v>2.9865305865045113</v>
      </c>
      <c r="O36" s="421">
        <v>5.7390106791171487</v>
      </c>
      <c r="P36" s="421">
        <v>1.1870586869898254</v>
      </c>
      <c r="Q36" s="421">
        <v>1.9243910806174955</v>
      </c>
      <c r="R36" s="421">
        <f t="shared" si="0"/>
        <v>3.3777573634731732</v>
      </c>
      <c r="S36" s="692"/>
      <c r="T36" s="693"/>
      <c r="U36" s="693"/>
      <c r="V36" s="694"/>
    </row>
    <row r="37" spans="1:22" ht="17.100000000000001" customHeight="1">
      <c r="A37" s="191">
        <f t="shared" si="1"/>
        <v>44892</v>
      </c>
      <c r="B37" s="421">
        <v>2.6010807195646426</v>
      </c>
      <c r="C37" s="421">
        <v>0</v>
      </c>
      <c r="D37" s="421">
        <v>2.6010807195646426</v>
      </c>
      <c r="E37" s="421">
        <v>4.1884829585049523</v>
      </c>
      <c r="F37" s="421">
        <v>4.5503489341072694</v>
      </c>
      <c r="G37" s="421">
        <v>3.734059669246498</v>
      </c>
      <c r="H37" s="421"/>
      <c r="I37" s="421">
        <v>4.4608541064696254</v>
      </c>
      <c r="J37" s="421">
        <v>0</v>
      </c>
      <c r="K37" s="421">
        <v>1.6999999999999999E-3</v>
      </c>
      <c r="L37" s="421">
        <v>0</v>
      </c>
      <c r="M37" s="421">
        <v>0</v>
      </c>
      <c r="N37" s="421">
        <v>2.7601702336145362</v>
      </c>
      <c r="O37" s="421">
        <v>5.8256516562889162</v>
      </c>
      <c r="P37" s="421">
        <v>1.1726804538504869</v>
      </c>
      <c r="Q37" s="421">
        <v>2.0264806722689075</v>
      </c>
      <c r="R37" s="421">
        <f t="shared" si="0"/>
        <v>3.326346139780429</v>
      </c>
      <c r="S37" s="692"/>
      <c r="T37" s="693"/>
      <c r="U37" s="693"/>
      <c r="V37" s="694"/>
    </row>
    <row r="38" spans="1:22" ht="17.100000000000001" customHeight="1">
      <c r="A38" s="191">
        <f t="shared" si="1"/>
        <v>44893</v>
      </c>
      <c r="B38" s="421">
        <v>2.9905377923671055</v>
      </c>
      <c r="C38" s="421">
        <v>0</v>
      </c>
      <c r="D38" s="421">
        <v>2.9905377923671055</v>
      </c>
      <c r="E38" s="421">
        <v>4.2164865192420775</v>
      </c>
      <c r="F38" s="421">
        <v>2.3297486088665709</v>
      </c>
      <c r="G38" s="421">
        <v>4.3955959222499565</v>
      </c>
      <c r="H38" s="421"/>
      <c r="I38" s="421">
        <v>4.7243161921211074</v>
      </c>
      <c r="J38" s="421">
        <v>0</v>
      </c>
      <c r="K38" s="421">
        <v>1.6999999999999999E-3</v>
      </c>
      <c r="L38" s="421">
        <v>0</v>
      </c>
      <c r="M38" s="421">
        <v>0</v>
      </c>
      <c r="N38" s="421">
        <v>3.1298525896700142</v>
      </c>
      <c r="O38" s="421">
        <v>5.7205410000000008</v>
      </c>
      <c r="P38" s="421">
        <v>1.1711257204610952</v>
      </c>
      <c r="Q38" s="421">
        <v>2.0479532374100722</v>
      </c>
      <c r="R38" s="421">
        <f t="shared" si="0"/>
        <v>3.4860078080451</v>
      </c>
      <c r="S38" s="692"/>
      <c r="T38" s="693"/>
      <c r="U38" s="693"/>
      <c r="V38" s="694"/>
    </row>
    <row r="39" spans="1:22" ht="17.100000000000001" customHeight="1">
      <c r="A39" s="191">
        <f t="shared" si="1"/>
        <v>44894</v>
      </c>
      <c r="B39" s="421">
        <v>3.1714811728683183</v>
      </c>
      <c r="C39" s="421">
        <v>0</v>
      </c>
      <c r="D39" s="421">
        <v>3.1714811728683183</v>
      </c>
      <c r="E39" s="421">
        <v>4.2728438944418015</v>
      </c>
      <c r="F39" s="421">
        <v>2.43038661103793</v>
      </c>
      <c r="G39" s="421">
        <v>4.0868902291380964</v>
      </c>
      <c r="H39" s="421"/>
      <c r="I39" s="421">
        <v>4.3906974141372297</v>
      </c>
      <c r="J39" s="421">
        <v>0</v>
      </c>
      <c r="K39" s="421">
        <v>1.4E-3</v>
      </c>
      <c r="L39" s="421">
        <v>0</v>
      </c>
      <c r="M39" s="421">
        <v>0</v>
      </c>
      <c r="N39" s="421">
        <v>3.3948522997946613</v>
      </c>
      <c r="O39" s="421">
        <v>5.6541117285945077</v>
      </c>
      <c r="P39" s="421">
        <v>1.2577566674013665</v>
      </c>
      <c r="Q39" s="421">
        <v>2.1035699248120299</v>
      </c>
      <c r="R39" s="421">
        <f t="shared" si="0"/>
        <v>3.4605561641163671</v>
      </c>
      <c r="S39" s="692"/>
      <c r="T39" s="693"/>
      <c r="U39" s="693"/>
      <c r="V39" s="694"/>
    </row>
    <row r="40" spans="1:22" ht="17.100000000000001" customHeight="1">
      <c r="A40" s="191">
        <f t="shared" si="1"/>
        <v>44895</v>
      </c>
      <c r="B40" s="421">
        <v>3.4620584768082447</v>
      </c>
      <c r="C40" s="421">
        <v>0</v>
      </c>
      <c r="D40" s="421">
        <v>3.4620584768082447</v>
      </c>
      <c r="E40" s="421">
        <v>4.8772769035296353</v>
      </c>
      <c r="F40" s="421">
        <v>2.6140447492147958</v>
      </c>
      <c r="G40" s="421">
        <v>3.7626503511974123</v>
      </c>
      <c r="H40" s="421"/>
      <c r="I40" s="421">
        <v>4.1944111940565199</v>
      </c>
      <c r="J40" s="421">
        <v>0</v>
      </c>
      <c r="K40" s="421">
        <v>1.4E-3</v>
      </c>
      <c r="L40" s="421">
        <v>0</v>
      </c>
      <c r="M40" s="421">
        <v>0</v>
      </c>
      <c r="N40" s="421">
        <v>3.1739101075949372</v>
      </c>
      <c r="O40" s="421">
        <v>5.7037135479951395</v>
      </c>
      <c r="P40" s="421">
        <v>1.2471331656376248</v>
      </c>
      <c r="Q40" s="421">
        <v>2.0952946107784434</v>
      </c>
      <c r="R40" s="421">
        <f t="shared" si="0"/>
        <v>3.4577741614480786</v>
      </c>
      <c r="S40" s="692"/>
      <c r="T40" s="693"/>
      <c r="U40" s="693"/>
      <c r="V40" s="694"/>
    </row>
    <row r="41" spans="1:22" ht="17.100000000000001" customHeight="1">
      <c r="A41" s="191"/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>
        <f t="shared" si="0"/>
        <v>0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>SUMPRODUCT(B11:B41,B49:B79)/SUM(B49:B79)</f>
        <v>4.2235762742052945</v>
      </c>
      <c r="C42" s="384">
        <f>IFERROR(SUMPRODUCT(C11:C41,C49:C79)/SUM(C49:C79),0)</f>
        <v>2.3653388571444895</v>
      </c>
      <c r="D42" s="384">
        <f>SUMPRODUCT(D11:D41,D49:D79)/SUM(D49:D79)</f>
        <v>3.9898203182713705</v>
      </c>
      <c r="E42" s="384">
        <f>SUMPRODUCT(E11:E41,E49:E79)/SUM(E49:E79)</f>
        <v>4.6720338787677358</v>
      </c>
      <c r="F42" s="384">
        <f>SUMPRODUCT(F11:F41,F49:F79)/SUM(F49:F79)</f>
        <v>2.5081145058551635</v>
      </c>
      <c r="G42" s="384">
        <f>SUMPRODUCT(G11:G41,G49:G79)/SUM(G49:G79)</f>
        <v>3.9211593576321677</v>
      </c>
      <c r="H42" s="384"/>
      <c r="I42" s="384">
        <f>SUMPRODUCT(I11:I41,I49:I79)/SUM(I49:I79)</f>
        <v>4.6064940749896914</v>
      </c>
      <c r="J42" s="384">
        <f>IFERROR(SUMPRODUCT(J11:J41,J49:J79)/SUM(J49:J79),0)</f>
        <v>0</v>
      </c>
      <c r="K42" s="384">
        <f>IFERROR(SUMPRODUCT(K11:K41,K49:K79)/SUM(K49:K79),0)</f>
        <v>0.57292138791907832</v>
      </c>
      <c r="L42" s="384">
        <f>IFERROR(SUMPRODUCT(L11:L41,L49:L79)/SUM(L49:L79),0)</f>
        <v>0</v>
      </c>
      <c r="M42" s="384">
        <f>IFERROR(SUMPRODUCT(M11:M41,M49:M79)/SUM(M49:M79),0)</f>
        <v>0</v>
      </c>
      <c r="N42" s="384">
        <f>SUMPRODUCT(N11:N41,N49:N79)/SUM(N49:N79)</f>
        <v>2.7839414253588619</v>
      </c>
      <c r="O42" s="384">
        <f>SUMPRODUCT(O11:O41,O49:O79)/SUM(O49:O79)</f>
        <v>5.7042640414778658</v>
      </c>
      <c r="P42" s="384">
        <f>SUMPRODUCT(P11:P41,P49:P79)/SUM(P49:P79)</f>
        <v>1.2994525457864987</v>
      </c>
      <c r="Q42" s="384">
        <f>SUMPRODUCT(Q11:Q41,Q49:Q79)/SUM(Q49:Q79)</f>
        <v>2.2142810305410121</v>
      </c>
      <c r="R42" s="384">
        <f>SUMPRODUCT(R11:R41,R49:R79)/SUM(R49:R79)</f>
        <v>3.5064743546170276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2">+B42-B10</f>
        <v>0.71957627420529446</v>
      </c>
      <c r="C43" s="386">
        <f>+C42-C10</f>
        <v>-1.1386611428555105</v>
      </c>
      <c r="D43" s="386">
        <f>+D42-D10</f>
        <v>0.48582031827137051</v>
      </c>
      <c r="E43" s="386">
        <f>+E42-E10</f>
        <v>1.5590338787677358</v>
      </c>
      <c r="F43" s="386">
        <f>+F42-F10</f>
        <v>-0.19188549414483669</v>
      </c>
      <c r="G43" s="386">
        <f>+G42-G10</f>
        <v>-1.2488406423678322</v>
      </c>
      <c r="H43" s="386"/>
      <c r="I43" s="386">
        <f t="shared" si="2"/>
        <v>0.54949407498969105</v>
      </c>
      <c r="J43" s="386">
        <f t="shared" si="2"/>
        <v>-3.9580000000000002</v>
      </c>
      <c r="K43" s="386">
        <f t="shared" si="2"/>
        <v>-2.127078612080922</v>
      </c>
      <c r="L43" s="386">
        <f t="shared" si="2"/>
        <v>-2.6989999999999998</v>
      </c>
      <c r="M43" s="386">
        <f>+M42-M10</f>
        <v>-5.1680000000000001</v>
      </c>
      <c r="N43" s="386">
        <f t="shared" si="2"/>
        <v>-0.98105857464113821</v>
      </c>
      <c r="O43" s="386">
        <f t="shared" si="2"/>
        <v>2.114264041477866</v>
      </c>
      <c r="P43" s="386">
        <f t="shared" si="2"/>
        <v>-0.5955474542135013</v>
      </c>
      <c r="Q43" s="386">
        <f t="shared" si="2"/>
        <v>-0.28571896945898789</v>
      </c>
      <c r="R43" s="386">
        <f t="shared" si="2"/>
        <v>-0.14683116709143196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104</v>
      </c>
      <c r="K46" s="591"/>
      <c r="L46" s="589" t="s">
        <v>27</v>
      </c>
      <c r="M46" s="590"/>
      <c r="N46" s="590"/>
      <c r="O46" s="591"/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186</v>
      </c>
      <c r="I47" s="393" t="s">
        <v>23</v>
      </c>
      <c r="J47" s="393" t="s">
        <v>103</v>
      </c>
      <c r="K47" s="393" t="s">
        <v>80</v>
      </c>
      <c r="L47" s="393" t="s">
        <v>80</v>
      </c>
      <c r="M47" s="393" t="s">
        <v>81</v>
      </c>
      <c r="N47" s="393" t="s">
        <v>122</v>
      </c>
      <c r="O47" s="393" t="s">
        <v>103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60</v>
      </c>
      <c r="B48" s="673">
        <v>2500</v>
      </c>
      <c r="C48" s="674"/>
      <c r="D48" s="462">
        <v>2500</v>
      </c>
      <c r="E48" s="462">
        <v>1010</v>
      </c>
      <c r="F48" s="462">
        <v>812</v>
      </c>
      <c r="G48" s="462">
        <v>1220</v>
      </c>
      <c r="H48" s="462"/>
      <c r="I48" s="462">
        <v>2749</v>
      </c>
      <c r="J48" s="462"/>
      <c r="K48" s="462">
        <v>35</v>
      </c>
      <c r="L48" s="462"/>
      <c r="M48" s="462"/>
      <c r="N48" s="462">
        <v>5203</v>
      </c>
      <c r="O48" s="462">
        <v>989</v>
      </c>
      <c r="P48" s="462">
        <v>847</v>
      </c>
      <c r="Q48" s="462">
        <v>228</v>
      </c>
      <c r="R48" s="462">
        <f>SUM(D48:Q48)</f>
        <v>15593</v>
      </c>
      <c r="S48" s="837"/>
      <c r="T48" s="837"/>
      <c r="U48" s="837"/>
      <c r="V48" s="837"/>
    </row>
    <row r="49" spans="1:22" ht="15" customHeight="1">
      <c r="A49" s="191">
        <f t="shared" ref="A49:A78" si="3">+A11</f>
        <v>44866</v>
      </c>
      <c r="B49" s="459">
        <v>43.841230000000003</v>
      </c>
      <c r="C49" s="459">
        <v>31.718910000000001</v>
      </c>
      <c r="D49" s="459">
        <v>75.560140000000004</v>
      </c>
      <c r="E49" s="459">
        <v>46.567140000000002</v>
      </c>
      <c r="F49" s="459">
        <v>50.1952</v>
      </c>
      <c r="G49" s="459">
        <v>44.924210000000002</v>
      </c>
      <c r="H49" s="459"/>
      <c r="I49" s="459">
        <v>98.190900000000013</v>
      </c>
      <c r="J49" s="459">
        <v>0</v>
      </c>
      <c r="K49" s="459">
        <v>2.0499999999999998</v>
      </c>
      <c r="L49" s="459">
        <v>0</v>
      </c>
      <c r="M49" s="459">
        <v>0</v>
      </c>
      <c r="N49" s="459">
        <v>208.48</v>
      </c>
      <c r="O49" s="459">
        <v>45.88</v>
      </c>
      <c r="P49" s="459">
        <v>36.893999999999998</v>
      </c>
      <c r="Q49" s="459">
        <v>11.539</v>
      </c>
      <c r="R49" s="459">
        <f>SUM(D49:Q49)</f>
        <v>620.28058999999996</v>
      </c>
      <c r="S49" s="824"/>
      <c r="T49" s="824"/>
      <c r="U49" s="824"/>
      <c r="V49" s="824"/>
    </row>
    <row r="50" spans="1:22" ht="15" customHeight="1">
      <c r="A50" s="191">
        <f t="shared" si="3"/>
        <v>44867</v>
      </c>
      <c r="B50" s="459">
        <v>31.552329999999998</v>
      </c>
      <c r="C50" s="459">
        <v>10.9877</v>
      </c>
      <c r="D50" s="459">
        <v>42.540030000000002</v>
      </c>
      <c r="E50" s="459">
        <v>21.774339999999999</v>
      </c>
      <c r="F50" s="459">
        <v>31.772099999999998</v>
      </c>
      <c r="G50" s="459">
        <v>25.623249999999999</v>
      </c>
      <c r="H50" s="459"/>
      <c r="I50" s="459">
        <v>44.739740000000005</v>
      </c>
      <c r="J50" s="459">
        <v>0</v>
      </c>
      <c r="K50" s="459">
        <v>1.2</v>
      </c>
      <c r="L50" s="459">
        <v>0</v>
      </c>
      <c r="M50" s="459">
        <v>0</v>
      </c>
      <c r="N50" s="459">
        <v>124.24</v>
      </c>
      <c r="O50" s="459">
        <v>25.6</v>
      </c>
      <c r="P50" s="459">
        <v>32.9955</v>
      </c>
      <c r="Q50" s="459">
        <v>4.5209999999999999</v>
      </c>
      <c r="R50" s="459">
        <f t="shared" ref="R50:R79" si="4">SUM(D50:Q50)</f>
        <v>355.00596000000002</v>
      </c>
      <c r="S50" s="824"/>
      <c r="T50" s="824"/>
      <c r="U50" s="824"/>
      <c r="V50" s="824"/>
    </row>
    <row r="51" spans="1:22" ht="15" customHeight="1">
      <c r="A51" s="191">
        <f t="shared" si="3"/>
        <v>44868</v>
      </c>
      <c r="B51" s="459">
        <v>62.50947</v>
      </c>
      <c r="C51" s="459">
        <v>27.159210000000002</v>
      </c>
      <c r="D51" s="459">
        <v>89.668680000000009</v>
      </c>
      <c r="E51" s="459">
        <v>42.211559999999999</v>
      </c>
      <c r="F51" s="459">
        <v>46.455200000000005</v>
      </c>
      <c r="G51" s="459">
        <v>43.47578</v>
      </c>
      <c r="H51" s="459"/>
      <c r="I51" s="459">
        <v>93.823119999999989</v>
      </c>
      <c r="J51" s="459">
        <v>0</v>
      </c>
      <c r="K51" s="459">
        <v>2.13</v>
      </c>
      <c r="L51" s="459">
        <v>0</v>
      </c>
      <c r="M51" s="459">
        <v>0</v>
      </c>
      <c r="N51" s="459">
        <v>210.16</v>
      </c>
      <c r="O51" s="459">
        <v>45.84</v>
      </c>
      <c r="P51" s="459">
        <v>39.713999999999999</v>
      </c>
      <c r="Q51" s="459">
        <v>10.042999999999999</v>
      </c>
      <c r="R51" s="459">
        <f t="shared" si="4"/>
        <v>623.5213399999999</v>
      </c>
      <c r="S51" s="824"/>
      <c r="T51" s="824"/>
      <c r="U51" s="824"/>
      <c r="V51" s="824"/>
    </row>
    <row r="52" spans="1:22" ht="15" customHeight="1">
      <c r="A52" s="191">
        <f t="shared" si="3"/>
        <v>44869</v>
      </c>
      <c r="B52" s="459">
        <v>41.607100000000003</v>
      </c>
      <c r="C52" s="459">
        <v>19.048870000000001</v>
      </c>
      <c r="D52" s="459">
        <v>60.655970000000011</v>
      </c>
      <c r="E52" s="459">
        <v>22.825629999999997</v>
      </c>
      <c r="F52" s="459">
        <v>17.90306</v>
      </c>
      <c r="G52" s="459">
        <v>20.25141</v>
      </c>
      <c r="H52" s="459"/>
      <c r="I52" s="459">
        <v>56.143849999999993</v>
      </c>
      <c r="J52" s="459">
        <v>0</v>
      </c>
      <c r="K52" s="459">
        <v>1.61</v>
      </c>
      <c r="L52" s="459">
        <v>0</v>
      </c>
      <c r="M52" s="459">
        <v>0</v>
      </c>
      <c r="N52" s="459">
        <v>152.12</v>
      </c>
      <c r="O52" s="459">
        <v>26.68</v>
      </c>
      <c r="P52" s="459">
        <v>21.623999999999999</v>
      </c>
      <c r="Q52" s="459">
        <v>6.1159999999999997</v>
      </c>
      <c r="R52" s="459">
        <f t="shared" si="4"/>
        <v>385.92992000000004</v>
      </c>
      <c r="S52" s="824"/>
      <c r="T52" s="824"/>
      <c r="U52" s="824"/>
      <c r="V52" s="824"/>
    </row>
    <row r="53" spans="1:22" ht="15" customHeight="1">
      <c r="A53" s="191">
        <f t="shared" si="3"/>
        <v>44870</v>
      </c>
      <c r="B53" s="459">
        <v>42.641690000000004</v>
      </c>
      <c r="C53" s="459">
        <v>22.399669999999997</v>
      </c>
      <c r="D53" s="459">
        <v>65.041359999999997</v>
      </c>
      <c r="E53" s="459">
        <v>28.171509999999998</v>
      </c>
      <c r="F53" s="459">
        <v>30.024650000000001</v>
      </c>
      <c r="G53" s="459">
        <v>37.416050000000006</v>
      </c>
      <c r="H53" s="459"/>
      <c r="I53" s="459">
        <v>46.832899999999995</v>
      </c>
      <c r="J53" s="459">
        <v>0</v>
      </c>
      <c r="K53" s="459">
        <v>1.96</v>
      </c>
      <c r="L53" s="459">
        <v>0</v>
      </c>
      <c r="M53" s="459">
        <v>0</v>
      </c>
      <c r="N53" s="459">
        <v>166.16</v>
      </c>
      <c r="O53" s="459">
        <v>23.44</v>
      </c>
      <c r="P53" s="459">
        <v>28.099499999999999</v>
      </c>
      <c r="Q53" s="459">
        <v>6.6109999999999998</v>
      </c>
      <c r="R53" s="459">
        <f t="shared" si="4"/>
        <v>433.75696999999997</v>
      </c>
      <c r="S53" s="824"/>
      <c r="T53" s="824"/>
      <c r="U53" s="824"/>
      <c r="V53" s="824"/>
    </row>
    <row r="54" spans="1:22" ht="15" customHeight="1">
      <c r="A54" s="191">
        <f t="shared" si="3"/>
        <v>44871</v>
      </c>
      <c r="B54" s="459">
        <v>39.224260000000001</v>
      </c>
      <c r="C54" s="459">
        <v>28.99457</v>
      </c>
      <c r="D54" s="459">
        <v>68.218829999999997</v>
      </c>
      <c r="E54" s="459">
        <v>38.123530000000002</v>
      </c>
      <c r="F54" s="459">
        <v>32.13861</v>
      </c>
      <c r="G54" s="459">
        <v>28.556369999999998</v>
      </c>
      <c r="H54" s="459"/>
      <c r="I54" s="459">
        <v>65.767309999999995</v>
      </c>
      <c r="J54" s="459">
        <v>0</v>
      </c>
      <c r="K54" s="459">
        <v>1.05</v>
      </c>
      <c r="L54" s="459">
        <v>0</v>
      </c>
      <c r="M54" s="459">
        <v>0</v>
      </c>
      <c r="N54" s="459">
        <v>195.88</v>
      </c>
      <c r="O54" s="459">
        <v>24.36</v>
      </c>
      <c r="P54" s="459">
        <v>29.317499999999999</v>
      </c>
      <c r="Q54" s="459">
        <v>8.4700000000000006</v>
      </c>
      <c r="R54" s="459">
        <f t="shared" si="4"/>
        <v>491.88215000000002</v>
      </c>
      <c r="S54" s="824"/>
      <c r="T54" s="824"/>
      <c r="U54" s="824"/>
      <c r="V54" s="824"/>
    </row>
    <row r="55" spans="1:22" ht="15" customHeight="1">
      <c r="A55" s="191">
        <f t="shared" si="3"/>
        <v>44872</v>
      </c>
      <c r="B55" s="463">
        <v>52.979200000000006</v>
      </c>
      <c r="C55" s="463">
        <v>27.273130000000002</v>
      </c>
      <c r="D55" s="463">
        <v>80.252330000000001</v>
      </c>
      <c r="E55" s="463">
        <v>39.155440000000006</v>
      </c>
      <c r="F55" s="463">
        <v>29.646919999999998</v>
      </c>
      <c r="G55" s="463">
        <v>40.86647</v>
      </c>
      <c r="H55" s="463"/>
      <c r="I55" s="463">
        <v>95.441320000000005</v>
      </c>
      <c r="J55" s="463">
        <v>0</v>
      </c>
      <c r="K55" s="463">
        <v>1.45</v>
      </c>
      <c r="L55" s="463">
        <v>0</v>
      </c>
      <c r="M55" s="463">
        <v>0</v>
      </c>
      <c r="N55" s="463">
        <v>214.04</v>
      </c>
      <c r="O55" s="463">
        <v>49.36</v>
      </c>
      <c r="P55" s="463">
        <v>29.504999999999999</v>
      </c>
      <c r="Q55" s="463">
        <v>9.9220000000000006</v>
      </c>
      <c r="R55" s="459">
        <f t="shared" si="4"/>
        <v>589.63948000000005</v>
      </c>
      <c r="S55" s="824"/>
      <c r="T55" s="824"/>
      <c r="U55" s="824"/>
      <c r="V55" s="824"/>
    </row>
    <row r="56" spans="1:22" ht="15" customHeight="1">
      <c r="A56" s="191">
        <f t="shared" si="3"/>
        <v>44873</v>
      </c>
      <c r="B56" s="463">
        <v>33.483280000000008</v>
      </c>
      <c r="C56" s="463">
        <v>18.474409999999999</v>
      </c>
      <c r="D56" s="463">
        <v>51.957689999999999</v>
      </c>
      <c r="E56" s="463">
        <v>32.883859999999999</v>
      </c>
      <c r="F56" s="463">
        <v>26.893669999999997</v>
      </c>
      <c r="G56" s="463">
        <v>29.574339999999999</v>
      </c>
      <c r="H56" s="463"/>
      <c r="I56" s="463">
        <v>55.911980000000014</v>
      </c>
      <c r="J56" s="463">
        <v>0</v>
      </c>
      <c r="K56" s="463">
        <v>1.3</v>
      </c>
      <c r="L56" s="463">
        <v>0</v>
      </c>
      <c r="M56" s="463">
        <v>0</v>
      </c>
      <c r="N56" s="463">
        <v>162.19499999999999</v>
      </c>
      <c r="O56" s="463">
        <v>23.48</v>
      </c>
      <c r="P56" s="463">
        <v>20.91</v>
      </c>
      <c r="Q56" s="463">
        <v>8.2829999999999995</v>
      </c>
      <c r="R56" s="459">
        <f t="shared" si="4"/>
        <v>413.38954000000007</v>
      </c>
      <c r="S56" s="824"/>
      <c r="T56" s="824"/>
      <c r="U56" s="824"/>
      <c r="V56" s="824"/>
    </row>
    <row r="57" spans="1:22" ht="15" customHeight="1">
      <c r="A57" s="191">
        <f t="shared" si="3"/>
        <v>44874</v>
      </c>
      <c r="B57" s="463">
        <v>20.926539999999999</v>
      </c>
      <c r="C57" s="463">
        <v>9.3297900000000009</v>
      </c>
      <c r="D57" s="463">
        <v>30.256330000000002</v>
      </c>
      <c r="E57" s="463">
        <v>22.205719999999999</v>
      </c>
      <c r="F57" s="463">
        <v>19.043569999999999</v>
      </c>
      <c r="G57" s="463">
        <v>19.033540000000002</v>
      </c>
      <c r="H57" s="463"/>
      <c r="I57" s="463">
        <v>32.500530000000005</v>
      </c>
      <c r="J57" s="463">
        <v>0</v>
      </c>
      <c r="K57" s="463">
        <v>0.87</v>
      </c>
      <c r="L57" s="463">
        <v>0</v>
      </c>
      <c r="M57" s="463">
        <v>0</v>
      </c>
      <c r="N57" s="463">
        <v>123.32</v>
      </c>
      <c r="O57" s="463">
        <v>18.36</v>
      </c>
      <c r="P57" s="463">
        <v>16.189499999999999</v>
      </c>
      <c r="Q57" s="463">
        <v>6.3029999999999999</v>
      </c>
      <c r="R57" s="459">
        <f t="shared" si="4"/>
        <v>288.08219000000003</v>
      </c>
      <c r="S57" s="824"/>
      <c r="T57" s="824"/>
      <c r="U57" s="824"/>
      <c r="V57" s="824"/>
    </row>
    <row r="58" spans="1:22" ht="15" customHeight="1">
      <c r="A58" s="191">
        <f t="shared" si="3"/>
        <v>44875</v>
      </c>
      <c r="B58" s="463">
        <v>24.892419999999998</v>
      </c>
      <c r="C58" s="463">
        <v>15.82734</v>
      </c>
      <c r="D58" s="463">
        <v>40.719759999999994</v>
      </c>
      <c r="E58" s="463">
        <v>13.629189999999999</v>
      </c>
      <c r="F58" s="463">
        <v>31.928319999999999</v>
      </c>
      <c r="G58" s="463">
        <v>10.840489999999999</v>
      </c>
      <c r="H58" s="463"/>
      <c r="I58" s="463">
        <v>39.949800000000003</v>
      </c>
      <c r="J58" s="463">
        <v>0</v>
      </c>
      <c r="K58" s="463">
        <v>1</v>
      </c>
      <c r="L58" s="463">
        <v>0</v>
      </c>
      <c r="M58" s="463">
        <v>0</v>
      </c>
      <c r="N58" s="463">
        <v>101.88</v>
      </c>
      <c r="O58" s="463">
        <v>22.96</v>
      </c>
      <c r="P58" s="463">
        <v>22.983000000000001</v>
      </c>
      <c r="Q58" s="463">
        <v>4.29</v>
      </c>
      <c r="R58" s="459">
        <f t="shared" si="4"/>
        <v>290.18056000000001</v>
      </c>
      <c r="S58" s="824"/>
      <c r="T58" s="824"/>
      <c r="U58" s="824"/>
      <c r="V58" s="824"/>
    </row>
    <row r="59" spans="1:22" ht="15" customHeight="1">
      <c r="A59" s="191">
        <f t="shared" si="3"/>
        <v>44876</v>
      </c>
      <c r="B59" s="463">
        <v>26.46922</v>
      </c>
      <c r="C59" s="463">
        <v>17.08813</v>
      </c>
      <c r="D59" s="463">
        <v>43.557350000000007</v>
      </c>
      <c r="E59" s="463">
        <v>22.102450000000001</v>
      </c>
      <c r="F59" s="463">
        <v>21.936580000000003</v>
      </c>
      <c r="G59" s="463">
        <v>12.768000000000001</v>
      </c>
      <c r="H59" s="463"/>
      <c r="I59" s="463">
        <v>23.176500000000001</v>
      </c>
      <c r="J59" s="463">
        <v>0</v>
      </c>
      <c r="K59" s="463">
        <v>0.35</v>
      </c>
      <c r="L59" s="463">
        <v>0</v>
      </c>
      <c r="M59" s="463">
        <v>0</v>
      </c>
      <c r="N59" s="463">
        <v>96.56</v>
      </c>
      <c r="O59" s="463">
        <v>14.44</v>
      </c>
      <c r="P59" s="463">
        <v>20.448</v>
      </c>
      <c r="Q59" s="463">
        <v>3.8610000000000002</v>
      </c>
      <c r="R59" s="459">
        <f t="shared" si="4"/>
        <v>259.19988000000001</v>
      </c>
      <c r="S59" s="824"/>
      <c r="T59" s="824"/>
      <c r="U59" s="824"/>
      <c r="V59" s="824"/>
    </row>
    <row r="60" spans="1:22" ht="15" customHeight="1">
      <c r="A60" s="191">
        <f t="shared" si="3"/>
        <v>44877</v>
      </c>
      <c r="B60" s="463">
        <v>38.116150000000005</v>
      </c>
      <c r="C60" s="463">
        <v>23.353059999999999</v>
      </c>
      <c r="D60" s="463">
        <v>61.469209999999997</v>
      </c>
      <c r="E60" s="463">
        <v>22.80677</v>
      </c>
      <c r="F60" s="463">
        <v>40.827289999999998</v>
      </c>
      <c r="G60" s="463">
        <v>29.50292</v>
      </c>
      <c r="H60" s="463"/>
      <c r="I60" s="463">
        <v>52.542000000000002</v>
      </c>
      <c r="J60" s="463">
        <v>0</v>
      </c>
      <c r="K60" s="463">
        <v>1.63</v>
      </c>
      <c r="L60" s="463">
        <v>0</v>
      </c>
      <c r="M60" s="463">
        <v>0</v>
      </c>
      <c r="N60" s="463">
        <v>161.12</v>
      </c>
      <c r="O60" s="463">
        <v>18.440000000000001</v>
      </c>
      <c r="P60" s="463">
        <v>31.013999999999999</v>
      </c>
      <c r="Q60" s="463">
        <v>9.9</v>
      </c>
      <c r="R60" s="459">
        <f t="shared" si="4"/>
        <v>429.25218999999998</v>
      </c>
      <c r="S60" s="824"/>
      <c r="T60" s="824"/>
      <c r="U60" s="824"/>
      <c r="V60" s="824"/>
    </row>
    <row r="61" spans="1:22" ht="15" customHeight="1">
      <c r="A61" s="191">
        <f t="shared" si="3"/>
        <v>44878</v>
      </c>
      <c r="B61" s="463">
        <v>60.945450000000001</v>
      </c>
      <c r="C61" s="463">
        <v>4.3123300000000002</v>
      </c>
      <c r="D61" s="463">
        <v>65.257780000000011</v>
      </c>
      <c r="E61" s="463">
        <v>24.665469999999999</v>
      </c>
      <c r="F61" s="463">
        <v>40.048739999999995</v>
      </c>
      <c r="G61" s="463">
        <v>39.986899999999999</v>
      </c>
      <c r="H61" s="463"/>
      <c r="I61" s="463">
        <v>58.606499999999997</v>
      </c>
      <c r="J61" s="463">
        <v>0</v>
      </c>
      <c r="K61" s="463">
        <v>1.95</v>
      </c>
      <c r="L61" s="463">
        <v>0</v>
      </c>
      <c r="M61" s="463">
        <v>0</v>
      </c>
      <c r="N61" s="463">
        <v>161.19999999999999</v>
      </c>
      <c r="O61" s="463">
        <v>27.32</v>
      </c>
      <c r="P61" s="463">
        <v>36.502499999999998</v>
      </c>
      <c r="Q61" s="463">
        <v>8.3490000000000002</v>
      </c>
      <c r="R61" s="459">
        <f t="shared" si="4"/>
        <v>463.88688999999994</v>
      </c>
      <c r="S61" s="824"/>
      <c r="T61" s="824"/>
      <c r="U61" s="824"/>
      <c r="V61" s="824"/>
    </row>
    <row r="62" spans="1:22" ht="15" customHeight="1">
      <c r="A62" s="191">
        <f t="shared" si="3"/>
        <v>44879</v>
      </c>
      <c r="B62" s="464">
        <v>61.048830000000002</v>
      </c>
      <c r="C62" s="464">
        <v>5.3197900000000002</v>
      </c>
      <c r="D62" s="464">
        <v>66.368619999999993</v>
      </c>
      <c r="E62" s="464">
        <v>26.806989999999999</v>
      </c>
      <c r="F62" s="464">
        <v>38.519260000000003</v>
      </c>
      <c r="G62" s="464">
        <v>30.513999999999999</v>
      </c>
      <c r="H62" s="464"/>
      <c r="I62" s="464">
        <v>70.209500000000006</v>
      </c>
      <c r="J62" s="464">
        <v>0</v>
      </c>
      <c r="K62" s="464">
        <v>0.65</v>
      </c>
      <c r="L62" s="464">
        <v>0</v>
      </c>
      <c r="M62" s="464">
        <v>0</v>
      </c>
      <c r="N62" s="464">
        <v>169.32</v>
      </c>
      <c r="O62" s="464">
        <v>35.32</v>
      </c>
      <c r="P62" s="464">
        <v>31.914000000000001</v>
      </c>
      <c r="Q62" s="464">
        <v>11.209</v>
      </c>
      <c r="R62" s="459">
        <f t="shared" si="4"/>
        <v>480.83136999999999</v>
      </c>
      <c r="S62" s="824"/>
      <c r="T62" s="824"/>
      <c r="U62" s="824"/>
      <c r="V62" s="824"/>
    </row>
    <row r="63" spans="1:22" ht="15" customHeight="1">
      <c r="A63" s="191">
        <f t="shared" si="3"/>
        <v>44880</v>
      </c>
      <c r="B63" s="464">
        <v>56.045010000000005</v>
      </c>
      <c r="C63" s="464">
        <v>4.1501700000000001</v>
      </c>
      <c r="D63" s="464">
        <v>60.195180000000001</v>
      </c>
      <c r="E63" s="464">
        <v>29.229680000000002</v>
      </c>
      <c r="F63" s="464">
        <v>18.04242</v>
      </c>
      <c r="G63" s="464">
        <v>31.389470000000003</v>
      </c>
      <c r="H63" s="464"/>
      <c r="I63" s="464">
        <v>54.196649999999991</v>
      </c>
      <c r="J63" s="464">
        <v>0</v>
      </c>
      <c r="K63" s="464">
        <v>1.58</v>
      </c>
      <c r="L63" s="464">
        <v>0</v>
      </c>
      <c r="M63" s="464">
        <v>0</v>
      </c>
      <c r="N63" s="464">
        <v>123.08</v>
      </c>
      <c r="O63" s="464">
        <v>32.72</v>
      </c>
      <c r="P63" s="464">
        <v>23.218499999999999</v>
      </c>
      <c r="Q63" s="464">
        <v>8.2059999999999995</v>
      </c>
      <c r="R63" s="459">
        <f t="shared" si="4"/>
        <v>381.85790000000003</v>
      </c>
      <c r="S63" s="824"/>
      <c r="T63" s="824"/>
      <c r="U63" s="824"/>
      <c r="V63" s="824"/>
    </row>
    <row r="64" spans="1:22" ht="15" customHeight="1">
      <c r="A64" s="191">
        <f t="shared" si="3"/>
        <v>44881</v>
      </c>
      <c r="B64" s="464">
        <v>48.812550000000002</v>
      </c>
      <c r="C64" s="464">
        <v>0</v>
      </c>
      <c r="D64" s="464">
        <v>48.812550000000002</v>
      </c>
      <c r="E64" s="464">
        <v>24.216000000000001</v>
      </c>
      <c r="F64" s="464">
        <v>30.044839999999997</v>
      </c>
      <c r="G64" s="464">
        <v>27.885099999999998</v>
      </c>
      <c r="H64" s="464"/>
      <c r="I64" s="464">
        <v>53.113629999999993</v>
      </c>
      <c r="J64" s="464">
        <v>0</v>
      </c>
      <c r="K64" s="464">
        <v>1.85</v>
      </c>
      <c r="L64" s="464">
        <v>0</v>
      </c>
      <c r="M64" s="464">
        <v>0</v>
      </c>
      <c r="N64" s="464">
        <v>94.64</v>
      </c>
      <c r="O64" s="464">
        <v>22.88</v>
      </c>
      <c r="P64" s="464">
        <v>29.3385</v>
      </c>
      <c r="Q64" s="464">
        <v>5.258</v>
      </c>
      <c r="R64" s="459">
        <f t="shared" si="4"/>
        <v>338.03861999999998</v>
      </c>
      <c r="S64" s="824"/>
      <c r="T64" s="824"/>
      <c r="U64" s="824"/>
      <c r="V64" s="824"/>
    </row>
    <row r="65" spans="1:22" ht="15" customHeight="1">
      <c r="A65" s="191">
        <f t="shared" si="3"/>
        <v>44882</v>
      </c>
      <c r="B65" s="464">
        <v>48.513400000000004</v>
      </c>
      <c r="C65" s="464">
        <v>0</v>
      </c>
      <c r="D65" s="464">
        <v>48.513400000000004</v>
      </c>
      <c r="E65" s="464">
        <v>26.666510000000002</v>
      </c>
      <c r="F65" s="464">
        <v>34.954650000000001</v>
      </c>
      <c r="G65" s="464">
        <v>34.477719999999998</v>
      </c>
      <c r="H65" s="464"/>
      <c r="I65" s="464">
        <v>57.047010000000007</v>
      </c>
      <c r="J65" s="464">
        <v>0</v>
      </c>
      <c r="K65" s="464">
        <v>1.65</v>
      </c>
      <c r="L65" s="464">
        <v>0</v>
      </c>
      <c r="M65" s="464">
        <v>0</v>
      </c>
      <c r="N65" s="464">
        <v>117.56</v>
      </c>
      <c r="O65" s="464">
        <v>24.28</v>
      </c>
      <c r="P65" s="464">
        <v>32.554499999999997</v>
      </c>
      <c r="Q65" s="464">
        <v>7.4249999999999998</v>
      </c>
      <c r="R65" s="459">
        <f t="shared" si="4"/>
        <v>385.12878999999998</v>
      </c>
      <c r="S65" s="824"/>
      <c r="T65" s="824"/>
      <c r="U65" s="824"/>
      <c r="V65" s="824"/>
    </row>
    <row r="66" spans="1:22" ht="15" customHeight="1">
      <c r="A66" s="191">
        <f t="shared" si="3"/>
        <v>44883</v>
      </c>
      <c r="B66" s="464">
        <v>19.980730000000001</v>
      </c>
      <c r="C66" s="464">
        <v>0</v>
      </c>
      <c r="D66" s="464">
        <v>19.980730000000001</v>
      </c>
      <c r="E66" s="464">
        <v>6.38842</v>
      </c>
      <c r="F66" s="464">
        <v>11.472580000000001</v>
      </c>
      <c r="G66" s="464">
        <v>12.663259999999998</v>
      </c>
      <c r="H66" s="464"/>
      <c r="I66" s="464">
        <v>19.787860000000002</v>
      </c>
      <c r="J66" s="464">
        <v>0</v>
      </c>
      <c r="K66" s="464">
        <v>0.27</v>
      </c>
      <c r="L66" s="464">
        <v>0</v>
      </c>
      <c r="M66" s="464">
        <v>0</v>
      </c>
      <c r="N66" s="464">
        <v>66.599999999999994</v>
      </c>
      <c r="O66" s="464">
        <v>13.56</v>
      </c>
      <c r="P66" s="464">
        <v>6.0869999999999997</v>
      </c>
      <c r="Q66" s="464">
        <v>3.0030000000000001</v>
      </c>
      <c r="R66" s="459">
        <f t="shared" si="4"/>
        <v>159.81284999999997</v>
      </c>
      <c r="S66" s="824"/>
      <c r="T66" s="824"/>
      <c r="U66" s="824"/>
      <c r="V66" s="824"/>
    </row>
    <row r="67" spans="1:22" ht="15" customHeight="1">
      <c r="A67" s="191">
        <f t="shared" si="3"/>
        <v>44884</v>
      </c>
      <c r="B67" s="464">
        <v>57.503619999999998</v>
      </c>
      <c r="C67" s="464">
        <v>0</v>
      </c>
      <c r="D67" s="464">
        <v>57.503619999999998</v>
      </c>
      <c r="E67" s="464">
        <v>31.216719999999999</v>
      </c>
      <c r="F67" s="464">
        <v>34.068370000000002</v>
      </c>
      <c r="G67" s="464">
        <v>33.459369999999993</v>
      </c>
      <c r="H67" s="464"/>
      <c r="I67" s="464">
        <v>75.040060000000011</v>
      </c>
      <c r="J67" s="464">
        <v>0</v>
      </c>
      <c r="K67" s="464">
        <v>1.91</v>
      </c>
      <c r="L67" s="464">
        <v>0</v>
      </c>
      <c r="M67" s="464">
        <v>0</v>
      </c>
      <c r="N67" s="464">
        <v>157.12</v>
      </c>
      <c r="O67" s="464">
        <v>31.68</v>
      </c>
      <c r="P67" s="464">
        <v>34.418999999999997</v>
      </c>
      <c r="Q67" s="464">
        <v>9.6140000000000008</v>
      </c>
      <c r="R67" s="459">
        <f t="shared" si="4"/>
        <v>466.03113999999994</v>
      </c>
      <c r="S67" s="824"/>
      <c r="T67" s="824"/>
      <c r="U67" s="824"/>
      <c r="V67" s="824"/>
    </row>
    <row r="68" spans="1:22" ht="15" customHeight="1">
      <c r="A68" s="191">
        <f t="shared" si="3"/>
        <v>44885</v>
      </c>
      <c r="B68" s="464">
        <v>80.752739999999989</v>
      </c>
      <c r="C68" s="464">
        <v>0</v>
      </c>
      <c r="D68" s="464">
        <v>80.752739999999989</v>
      </c>
      <c r="E68" s="464">
        <v>34.675040000000003</v>
      </c>
      <c r="F68" s="464">
        <v>38.767130000000002</v>
      </c>
      <c r="G68" s="464">
        <v>40.9758</v>
      </c>
      <c r="H68" s="464"/>
      <c r="I68" s="464">
        <v>91.442630000000008</v>
      </c>
      <c r="J68" s="464">
        <v>0</v>
      </c>
      <c r="K68" s="464">
        <v>0.53</v>
      </c>
      <c r="L68" s="464">
        <v>0</v>
      </c>
      <c r="M68" s="464">
        <v>0</v>
      </c>
      <c r="N68" s="464">
        <v>169.32</v>
      </c>
      <c r="O68" s="464">
        <v>37.08</v>
      </c>
      <c r="P68" s="464">
        <v>29.224499999999999</v>
      </c>
      <c r="Q68" s="464">
        <v>11.583</v>
      </c>
      <c r="R68" s="459">
        <f t="shared" si="4"/>
        <v>534.35083999999995</v>
      </c>
      <c r="S68" s="824"/>
      <c r="T68" s="824"/>
      <c r="U68" s="824"/>
      <c r="V68" s="824"/>
    </row>
    <row r="69" spans="1:22" ht="15" customHeight="1">
      <c r="A69" s="191">
        <f t="shared" si="3"/>
        <v>44886</v>
      </c>
      <c r="B69" s="465">
        <v>75.214029999999994</v>
      </c>
      <c r="C69" s="465">
        <v>0</v>
      </c>
      <c r="D69" s="465">
        <v>75.214029999999994</v>
      </c>
      <c r="E69" s="465">
        <v>31.723759999999999</v>
      </c>
      <c r="F69" s="465">
        <v>28.383580000000002</v>
      </c>
      <c r="G69" s="465">
        <v>43.026060000000001</v>
      </c>
      <c r="H69" s="465"/>
      <c r="I69" s="465">
        <v>96.27649000000001</v>
      </c>
      <c r="J69" s="465">
        <v>0</v>
      </c>
      <c r="K69" s="465">
        <v>1.3</v>
      </c>
      <c r="L69" s="465">
        <v>0</v>
      </c>
      <c r="M69" s="465">
        <v>0</v>
      </c>
      <c r="N69" s="465">
        <v>171.36</v>
      </c>
      <c r="O69" s="465">
        <v>35.119999999999997</v>
      </c>
      <c r="P69" s="465">
        <v>26.704499999999999</v>
      </c>
      <c r="Q69" s="465">
        <v>9.9329999999999998</v>
      </c>
      <c r="R69" s="459">
        <f t="shared" si="4"/>
        <v>519.04142000000002</v>
      </c>
      <c r="S69" s="824"/>
      <c r="T69" s="824"/>
      <c r="U69" s="824"/>
      <c r="V69" s="824"/>
    </row>
    <row r="70" spans="1:22" ht="15" customHeight="1">
      <c r="A70" s="191">
        <f t="shared" si="3"/>
        <v>44887</v>
      </c>
      <c r="B70" s="465">
        <v>112.14528999999999</v>
      </c>
      <c r="C70" s="465">
        <v>0</v>
      </c>
      <c r="D70" s="465">
        <v>112.14528999999999</v>
      </c>
      <c r="E70" s="465">
        <v>33.961690000000004</v>
      </c>
      <c r="F70" s="465">
        <v>39.55086</v>
      </c>
      <c r="G70" s="465">
        <v>48.990739999999995</v>
      </c>
      <c r="H70" s="465"/>
      <c r="I70" s="465">
        <v>104.19251</v>
      </c>
      <c r="J70" s="465">
        <v>0</v>
      </c>
      <c r="K70" s="465">
        <v>0.64</v>
      </c>
      <c r="L70" s="465">
        <v>0</v>
      </c>
      <c r="M70" s="465">
        <v>0</v>
      </c>
      <c r="N70" s="465">
        <v>189.24</v>
      </c>
      <c r="O70" s="465">
        <v>42.64</v>
      </c>
      <c r="P70" s="465">
        <v>38.410499999999999</v>
      </c>
      <c r="Q70" s="465">
        <v>11.814</v>
      </c>
      <c r="R70" s="459">
        <f t="shared" si="4"/>
        <v>621.58558999999991</v>
      </c>
      <c r="S70" s="824"/>
      <c r="T70" s="824"/>
      <c r="U70" s="824"/>
      <c r="V70" s="824"/>
    </row>
    <row r="71" spans="1:22" ht="15" customHeight="1">
      <c r="A71" s="191">
        <f t="shared" si="3"/>
        <v>44888</v>
      </c>
      <c r="B71" s="465">
        <v>92.264019999999988</v>
      </c>
      <c r="C71" s="465">
        <v>0</v>
      </c>
      <c r="D71" s="465">
        <v>92.264019999999988</v>
      </c>
      <c r="E71" s="465">
        <v>25.434750000000001</v>
      </c>
      <c r="F71" s="465">
        <v>40.400120000000001</v>
      </c>
      <c r="G71" s="465">
        <v>43.950780000000002</v>
      </c>
      <c r="H71" s="465"/>
      <c r="I71" s="465">
        <v>98.723100000000002</v>
      </c>
      <c r="J71" s="465">
        <v>0</v>
      </c>
      <c r="K71" s="465">
        <v>2.4</v>
      </c>
      <c r="L71" s="465">
        <v>0</v>
      </c>
      <c r="M71" s="465">
        <v>0</v>
      </c>
      <c r="N71" s="465">
        <v>156.12</v>
      </c>
      <c r="O71" s="465">
        <v>32.799999999999997</v>
      </c>
      <c r="P71" s="465">
        <v>35.808</v>
      </c>
      <c r="Q71" s="465">
        <v>10.021000000000001</v>
      </c>
      <c r="R71" s="459">
        <f t="shared" si="4"/>
        <v>537.92176999999992</v>
      </c>
      <c r="S71" s="824"/>
      <c r="T71" s="824"/>
      <c r="U71" s="824"/>
      <c r="V71" s="824"/>
    </row>
    <row r="72" spans="1:22" ht="15" customHeight="1">
      <c r="A72" s="191">
        <f t="shared" si="3"/>
        <v>44889</v>
      </c>
      <c r="B72" s="465">
        <v>104.12416</v>
      </c>
      <c r="C72" s="465">
        <v>0</v>
      </c>
      <c r="D72" s="465">
        <v>104.12416</v>
      </c>
      <c r="E72" s="465">
        <v>34.28754</v>
      </c>
      <c r="F72" s="465">
        <v>53.934299999999993</v>
      </c>
      <c r="G72" s="465">
        <v>52.70145999999999</v>
      </c>
      <c r="H72" s="465"/>
      <c r="I72" s="465">
        <v>107.15253000000001</v>
      </c>
      <c r="J72" s="465">
        <v>0</v>
      </c>
      <c r="K72" s="465">
        <v>2.09</v>
      </c>
      <c r="L72" s="465">
        <v>0</v>
      </c>
      <c r="M72" s="465">
        <v>0</v>
      </c>
      <c r="N72" s="465">
        <v>179.56</v>
      </c>
      <c r="O72" s="465">
        <v>39.119999999999997</v>
      </c>
      <c r="P72" s="465">
        <v>41.038499999999999</v>
      </c>
      <c r="Q72" s="465">
        <v>12.65</v>
      </c>
      <c r="R72" s="459">
        <f t="shared" si="4"/>
        <v>626.65848999999992</v>
      </c>
      <c r="S72" s="824"/>
      <c r="T72" s="824"/>
      <c r="U72" s="824"/>
      <c r="V72" s="824"/>
    </row>
    <row r="73" spans="1:22" ht="15" customHeight="1">
      <c r="A73" s="191">
        <f t="shared" si="3"/>
        <v>44890</v>
      </c>
      <c r="B73" s="465">
        <v>98.816389999999998</v>
      </c>
      <c r="C73" s="465">
        <v>0</v>
      </c>
      <c r="D73" s="465">
        <v>98.816389999999998</v>
      </c>
      <c r="E73" s="465">
        <v>22.330290000000002</v>
      </c>
      <c r="F73" s="465">
        <v>33.994759999999992</v>
      </c>
      <c r="G73" s="465">
        <v>37.541239999999995</v>
      </c>
      <c r="H73" s="465"/>
      <c r="I73" s="465">
        <v>87.328020000000009</v>
      </c>
      <c r="J73" s="465">
        <v>0</v>
      </c>
      <c r="K73" s="465">
        <v>2.1</v>
      </c>
      <c r="L73" s="465">
        <v>0</v>
      </c>
      <c r="M73" s="465">
        <v>0</v>
      </c>
      <c r="N73" s="465">
        <v>166.92</v>
      </c>
      <c r="O73" s="465">
        <v>34.200000000000003</v>
      </c>
      <c r="P73" s="465">
        <v>22.902000000000001</v>
      </c>
      <c r="Q73" s="465">
        <v>11.209</v>
      </c>
      <c r="R73" s="459">
        <f t="shared" si="4"/>
        <v>517.34169999999995</v>
      </c>
      <c r="S73" s="824"/>
      <c r="T73" s="824"/>
      <c r="U73" s="824"/>
      <c r="V73" s="824"/>
    </row>
    <row r="74" spans="1:22" ht="15" customHeight="1">
      <c r="A74" s="191">
        <f t="shared" si="3"/>
        <v>44891</v>
      </c>
      <c r="B74" s="465">
        <v>121.09288000000001</v>
      </c>
      <c r="C74" s="465">
        <v>0</v>
      </c>
      <c r="D74" s="465">
        <v>121.09288000000001</v>
      </c>
      <c r="E74" s="465">
        <v>40.129800000000003</v>
      </c>
      <c r="F74" s="465">
        <v>43.550199999999997</v>
      </c>
      <c r="G74" s="465">
        <v>53.198639999999997</v>
      </c>
      <c r="H74" s="465"/>
      <c r="I74" s="465">
        <v>107.84864000000002</v>
      </c>
      <c r="J74" s="465">
        <v>0</v>
      </c>
      <c r="K74" s="465">
        <v>1.62</v>
      </c>
      <c r="L74" s="465">
        <v>0</v>
      </c>
      <c r="M74" s="465">
        <v>0</v>
      </c>
      <c r="N74" s="465">
        <v>203.92</v>
      </c>
      <c r="O74" s="465">
        <v>47.12</v>
      </c>
      <c r="P74" s="465">
        <v>38.773499999999999</v>
      </c>
      <c r="Q74" s="465">
        <v>12.826000000000001</v>
      </c>
      <c r="R74" s="459">
        <f t="shared" si="4"/>
        <v>670.07965999999999</v>
      </c>
      <c r="S74" s="824"/>
      <c r="T74" s="824"/>
      <c r="U74" s="824"/>
      <c r="V74" s="824"/>
    </row>
    <row r="75" spans="1:22" ht="15" customHeight="1">
      <c r="A75" s="191">
        <f t="shared" si="3"/>
        <v>44892</v>
      </c>
      <c r="B75" s="465">
        <v>96.056950000000001</v>
      </c>
      <c r="C75" s="465">
        <v>0</v>
      </c>
      <c r="D75" s="465">
        <v>96.056950000000001</v>
      </c>
      <c r="E75" s="465">
        <v>23.155309999999997</v>
      </c>
      <c r="F75" s="465">
        <v>35.726349999999996</v>
      </c>
      <c r="G75" s="465">
        <v>45.069330000000001</v>
      </c>
      <c r="H75" s="465"/>
      <c r="I75" s="465">
        <v>61.001059999999995</v>
      </c>
      <c r="J75" s="465">
        <v>0</v>
      </c>
      <c r="K75" s="465">
        <v>0.98899999999999999</v>
      </c>
      <c r="L75" s="465">
        <v>0</v>
      </c>
      <c r="M75" s="465">
        <v>0</v>
      </c>
      <c r="N75" s="465">
        <v>123.28</v>
      </c>
      <c r="O75" s="465">
        <v>32.119999999999997</v>
      </c>
      <c r="P75" s="465">
        <v>37.280999999999999</v>
      </c>
      <c r="Q75" s="465">
        <v>6.5449999999999999</v>
      </c>
      <c r="R75" s="459">
        <f t="shared" si="4"/>
        <v>461.22400000000005</v>
      </c>
      <c r="S75" s="824"/>
      <c r="T75" s="824"/>
      <c r="U75" s="824"/>
      <c r="V75" s="824"/>
    </row>
    <row r="76" spans="1:22" ht="15" customHeight="1">
      <c r="A76" s="191">
        <f t="shared" si="3"/>
        <v>44893</v>
      </c>
      <c r="B76" s="466">
        <v>78.959829999999997</v>
      </c>
      <c r="C76" s="466">
        <v>0</v>
      </c>
      <c r="D76" s="466">
        <v>78.959829999999997</v>
      </c>
      <c r="E76" s="466">
        <v>26.360880000000002</v>
      </c>
      <c r="F76" s="466">
        <v>41.626529999999995</v>
      </c>
      <c r="G76" s="466">
        <v>29.188880000000001</v>
      </c>
      <c r="H76" s="466"/>
      <c r="I76" s="466">
        <v>61.673389999999998</v>
      </c>
      <c r="J76" s="466">
        <v>0</v>
      </c>
      <c r="K76" s="466">
        <v>1.0489999999999999</v>
      </c>
      <c r="L76" s="466">
        <v>0</v>
      </c>
      <c r="M76" s="466">
        <v>0</v>
      </c>
      <c r="N76" s="466">
        <v>111.52</v>
      </c>
      <c r="O76" s="466">
        <v>33.6</v>
      </c>
      <c r="P76" s="466">
        <v>24.984000000000002</v>
      </c>
      <c r="Q76" s="466">
        <v>6.1159999999999997</v>
      </c>
      <c r="R76" s="459">
        <f t="shared" si="4"/>
        <v>415.07850999999999</v>
      </c>
      <c r="S76" s="824"/>
      <c r="T76" s="824"/>
      <c r="U76" s="824"/>
      <c r="V76" s="824"/>
    </row>
    <row r="77" spans="1:22" ht="15" customHeight="1">
      <c r="A77" s="191">
        <f t="shared" si="3"/>
        <v>44894</v>
      </c>
      <c r="B77" s="466">
        <v>85.085800000000006</v>
      </c>
      <c r="C77" s="466">
        <v>0</v>
      </c>
      <c r="D77" s="466">
        <v>85.085800000000006</v>
      </c>
      <c r="E77" s="466">
        <v>26.799970000000002</v>
      </c>
      <c r="F77" s="466">
        <v>40.154170000000001</v>
      </c>
      <c r="G77" s="466">
        <v>36.109639999999999</v>
      </c>
      <c r="H77" s="466"/>
      <c r="I77" s="466">
        <v>69.692019999999985</v>
      </c>
      <c r="J77" s="466">
        <v>0</v>
      </c>
      <c r="K77" s="466">
        <v>1.4450000000000001</v>
      </c>
      <c r="L77" s="466">
        <v>0</v>
      </c>
      <c r="M77" s="466">
        <v>0</v>
      </c>
      <c r="N77" s="466">
        <v>116.88</v>
      </c>
      <c r="O77" s="466">
        <v>24.76</v>
      </c>
      <c r="P77" s="466">
        <v>34.027500000000003</v>
      </c>
      <c r="Q77" s="466">
        <v>7.3150000000000004</v>
      </c>
      <c r="R77" s="459">
        <f t="shared" si="4"/>
        <v>442.26909999999992</v>
      </c>
      <c r="S77" s="824"/>
      <c r="T77" s="824"/>
      <c r="U77" s="824"/>
      <c r="V77" s="824"/>
    </row>
    <row r="78" spans="1:22" ht="15" customHeight="1">
      <c r="A78" s="191">
        <f t="shared" si="3"/>
        <v>44895</v>
      </c>
      <c r="B78" s="466">
        <v>89.044110000000003</v>
      </c>
      <c r="C78" s="466">
        <v>0</v>
      </c>
      <c r="D78" s="466">
        <v>89.044110000000003</v>
      </c>
      <c r="E78" s="466">
        <v>22.34722</v>
      </c>
      <c r="F78" s="466">
        <v>44.275939999999999</v>
      </c>
      <c r="G78" s="466">
        <v>45.778870000000005</v>
      </c>
      <c r="H78" s="466"/>
      <c r="I78" s="466">
        <v>77.228840000000005</v>
      </c>
      <c r="J78" s="466">
        <v>0</v>
      </c>
      <c r="K78" s="466">
        <v>1.1950000000000001</v>
      </c>
      <c r="L78" s="466">
        <v>0</v>
      </c>
      <c r="M78" s="466">
        <v>0</v>
      </c>
      <c r="N78" s="466">
        <v>126.4</v>
      </c>
      <c r="O78" s="466">
        <v>32.92</v>
      </c>
      <c r="P78" s="466">
        <v>39.356999999999999</v>
      </c>
      <c r="Q78" s="466">
        <v>9.1850000000000005</v>
      </c>
      <c r="R78" s="459">
        <f t="shared" si="4"/>
        <v>487.73198000000008</v>
      </c>
      <c r="S78" s="824"/>
      <c r="T78" s="824"/>
      <c r="U78" s="824"/>
      <c r="V78" s="824"/>
    </row>
    <row r="79" spans="1:22" ht="15" customHeight="1">
      <c r="A79" s="191"/>
      <c r="B79" s="459"/>
      <c r="C79" s="459"/>
      <c r="D79" s="459"/>
      <c r="E79" s="459"/>
      <c r="F79" s="459"/>
      <c r="G79" s="459"/>
      <c r="H79" s="459"/>
      <c r="I79" s="459"/>
      <c r="J79" s="459"/>
      <c r="K79" s="459"/>
      <c r="L79" s="459"/>
      <c r="M79" s="459"/>
      <c r="N79" s="459"/>
      <c r="O79" s="459"/>
      <c r="P79" s="459"/>
      <c r="Q79" s="459"/>
      <c r="R79" s="459">
        <f t="shared" si="4"/>
        <v>0</v>
      </c>
      <c r="S79" s="824"/>
      <c r="T79" s="824"/>
      <c r="U79" s="824"/>
      <c r="V79" s="824"/>
    </row>
    <row r="80" spans="1:22" ht="15" customHeight="1">
      <c r="A80" s="181" t="s">
        <v>69</v>
      </c>
      <c r="B80" s="460">
        <f t="shared" ref="B80:Q80" si="5">SUM(B49:B79)</f>
        <v>1844.64868</v>
      </c>
      <c r="C80" s="460">
        <f>SUM(C49:C79)</f>
        <v>265.43708000000004</v>
      </c>
      <c r="D80" s="460">
        <f>SUM(D49:D79)</f>
        <v>2110.0857599999999</v>
      </c>
      <c r="E80" s="460">
        <f t="shared" si="5"/>
        <v>842.85317999999995</v>
      </c>
      <c r="F80" s="460">
        <f t="shared" si="5"/>
        <v>1026.2799700000003</v>
      </c>
      <c r="G80" s="460">
        <f t="shared" si="5"/>
        <v>1029.7400900000002</v>
      </c>
      <c r="H80" s="460"/>
      <c r="I80" s="460">
        <f t="shared" si="5"/>
        <v>2055.5803900000001</v>
      </c>
      <c r="J80" s="460">
        <f t="shared" si="5"/>
        <v>0</v>
      </c>
      <c r="K80" s="460">
        <f t="shared" si="5"/>
        <v>41.817999999999991</v>
      </c>
      <c r="L80" s="460">
        <f t="shared" si="5"/>
        <v>0</v>
      </c>
      <c r="M80" s="460">
        <f t="shared" si="5"/>
        <v>0</v>
      </c>
      <c r="N80" s="460">
        <f t="shared" si="5"/>
        <v>4520.1949999999997</v>
      </c>
      <c r="O80" s="460">
        <f t="shared" si="5"/>
        <v>918.08</v>
      </c>
      <c r="P80" s="460">
        <f t="shared" si="5"/>
        <v>892.23900000000003</v>
      </c>
      <c r="Q80" s="460">
        <f t="shared" si="5"/>
        <v>252.12</v>
      </c>
      <c r="R80" s="460">
        <f>SUM(R49:R79)</f>
        <v>13688.991389999999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-389.91424000000006</v>
      </c>
      <c r="C81" s="827"/>
      <c r="D81" s="461">
        <f>+D80-D48</f>
        <v>-389.91424000000006</v>
      </c>
      <c r="E81" s="461">
        <f t="shared" ref="E81:Q81" si="6">+E80-E48</f>
        <v>-167.14682000000005</v>
      </c>
      <c r="F81" s="461">
        <f t="shared" si="6"/>
        <v>214.27997000000028</v>
      </c>
      <c r="G81" s="461">
        <f t="shared" si="6"/>
        <v>-190.25990999999976</v>
      </c>
      <c r="H81" s="461"/>
      <c r="I81" s="461">
        <f t="shared" si="6"/>
        <v>-693.41960999999992</v>
      </c>
      <c r="J81" s="461">
        <f t="shared" si="6"/>
        <v>0</v>
      </c>
      <c r="K81" s="461">
        <f t="shared" si="6"/>
        <v>6.8179999999999907</v>
      </c>
      <c r="L81" s="461">
        <f t="shared" si="6"/>
        <v>0</v>
      </c>
      <c r="M81" s="461">
        <f t="shared" si="6"/>
        <v>0</v>
      </c>
      <c r="N81" s="461">
        <f t="shared" si="6"/>
        <v>-682.80500000000029</v>
      </c>
      <c r="O81" s="461">
        <f t="shared" si="6"/>
        <v>-70.919999999999959</v>
      </c>
      <c r="P81" s="461">
        <f t="shared" si="6"/>
        <v>45.239000000000033</v>
      </c>
      <c r="Q81" s="461">
        <f t="shared" si="6"/>
        <v>24.120000000000005</v>
      </c>
      <c r="R81" s="461">
        <f>+R80-R48</f>
        <v>-1904.0086100000008</v>
      </c>
      <c r="S81" s="828"/>
      <c r="T81" s="828"/>
      <c r="U81" s="828"/>
      <c r="V81" s="828"/>
    </row>
    <row r="82" spans="1:22" ht="15" customHeight="1"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N89" s="329"/>
      <c r="O89" s="329"/>
      <c r="P89" s="329"/>
      <c r="Q89" s="329"/>
      <c r="S89" s="329"/>
    </row>
  </sheetData>
  <mergeCells count="100">
    <mergeCell ref="A5:C5"/>
    <mergeCell ref="D5:I5"/>
    <mergeCell ref="J5:M5"/>
    <mergeCell ref="N5:S5"/>
    <mergeCell ref="T5:V5"/>
    <mergeCell ref="A1:B4"/>
    <mergeCell ref="C1:R2"/>
    <mergeCell ref="S1:T1"/>
    <mergeCell ref="U1:V1"/>
    <mergeCell ref="S2:T2"/>
    <mergeCell ref="U2:V2"/>
    <mergeCell ref="C3:I4"/>
    <mergeCell ref="J3:L4"/>
    <mergeCell ref="M3:R4"/>
    <mergeCell ref="S3:T3"/>
    <mergeCell ref="U3:V3"/>
    <mergeCell ref="S4:T4"/>
    <mergeCell ref="U4:V4"/>
    <mergeCell ref="S15:V15"/>
    <mergeCell ref="A8:A9"/>
    <mergeCell ref="B8:H8"/>
    <mergeCell ref="J8:K8"/>
    <mergeCell ref="L8:O8"/>
    <mergeCell ref="R8:R9"/>
    <mergeCell ref="S8:V9"/>
    <mergeCell ref="S10:V10"/>
    <mergeCell ref="S11:V11"/>
    <mergeCell ref="S12:V12"/>
    <mergeCell ref="S13:V13"/>
    <mergeCell ref="S14:V14"/>
    <mergeCell ref="S27:V27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39:V39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A46:A47"/>
    <mergeCell ref="B46:H46"/>
    <mergeCell ref="J46:K46"/>
    <mergeCell ref="L46:O46"/>
    <mergeCell ref="R46:R47"/>
    <mergeCell ref="S52:V52"/>
    <mergeCell ref="S40:V40"/>
    <mergeCell ref="S41:V41"/>
    <mergeCell ref="S42:V42"/>
    <mergeCell ref="S43:V43"/>
    <mergeCell ref="S46:V47"/>
    <mergeCell ref="B48:C48"/>
    <mergeCell ref="S48:V48"/>
    <mergeCell ref="S49:V49"/>
    <mergeCell ref="S50:V50"/>
    <mergeCell ref="S51:V51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77:V77"/>
    <mergeCell ref="S78:V78"/>
    <mergeCell ref="S79:V79"/>
    <mergeCell ref="S80:V80"/>
    <mergeCell ref="B81:C81"/>
    <mergeCell ref="S81:V81"/>
  </mergeCells>
  <conditionalFormatting sqref="S11:S41">
    <cfRule type="cellIs" dxfId="4465" priority="1111" operator="greaterThan">
      <formula>$S$10</formula>
    </cfRule>
  </conditionalFormatting>
  <conditionalFormatting sqref="R11">
    <cfRule type="cellIs" dxfId="4464" priority="1110" operator="greaterThan">
      <formula>$R$10</formula>
    </cfRule>
  </conditionalFormatting>
  <conditionalFormatting sqref="R12:R41">
    <cfRule type="cellIs" dxfId="4463" priority="1109" operator="greaterThan">
      <formula>$R$10</formula>
    </cfRule>
  </conditionalFormatting>
  <conditionalFormatting sqref="Q41">
    <cfRule type="cellIs" dxfId="4462" priority="1092" operator="greaterThan">
      <formula>$J$10</formula>
    </cfRule>
  </conditionalFormatting>
  <conditionalFormatting sqref="I41">
    <cfRule type="cellIs" dxfId="4461" priority="1108" operator="greaterThan">
      <formula>$I$10</formula>
    </cfRule>
  </conditionalFormatting>
  <conditionalFormatting sqref="I41">
    <cfRule type="cellIs" dxfId="4460" priority="1107" operator="greaterThan">
      <formula>$I$10</formula>
    </cfRule>
  </conditionalFormatting>
  <conditionalFormatting sqref="N41">
    <cfRule type="cellIs" dxfId="4459" priority="1106" operator="greaterThan">
      <formula>$N$10</formula>
    </cfRule>
  </conditionalFormatting>
  <conditionalFormatting sqref="M41">
    <cfRule type="cellIs" dxfId="4458" priority="1105" operator="greaterThan">
      <formula>$M$10</formula>
    </cfRule>
  </conditionalFormatting>
  <conditionalFormatting sqref="N41">
    <cfRule type="cellIs" dxfId="4457" priority="1104" operator="greaterThan">
      <formula>$N$10</formula>
    </cfRule>
  </conditionalFormatting>
  <conditionalFormatting sqref="M41">
    <cfRule type="cellIs" dxfId="4456" priority="1103" operator="greaterThan">
      <formula>$M$10</formula>
    </cfRule>
  </conditionalFormatting>
  <conditionalFormatting sqref="L41">
    <cfRule type="cellIs" dxfId="4455" priority="1102" operator="greaterThan">
      <formula>$L$10</formula>
    </cfRule>
  </conditionalFormatting>
  <conditionalFormatting sqref="B41:D41">
    <cfRule type="cellIs" dxfId="4454" priority="1101" operator="greaterThan">
      <formula>#REF!</formula>
    </cfRule>
  </conditionalFormatting>
  <conditionalFormatting sqref="E41:H41">
    <cfRule type="cellIs" dxfId="4453" priority="1100" operator="greaterThan">
      <formula>$E$10</formula>
    </cfRule>
  </conditionalFormatting>
  <conditionalFormatting sqref="B41:D41">
    <cfRule type="cellIs" dxfId="4452" priority="1099" operator="greaterThan">
      <formula>#REF!</formula>
    </cfRule>
  </conditionalFormatting>
  <conditionalFormatting sqref="E41:H41">
    <cfRule type="cellIs" dxfId="4451" priority="1098" operator="greaterThan">
      <formula>$E$10</formula>
    </cfRule>
  </conditionalFormatting>
  <conditionalFormatting sqref="J41:K41">
    <cfRule type="cellIs" dxfId="4450" priority="1097" operator="greaterThan">
      <formula>$J$10</formula>
    </cfRule>
  </conditionalFormatting>
  <conditionalFormatting sqref="P41">
    <cfRule type="cellIs" dxfId="4449" priority="1096" operator="greaterThan">
      <formula>$P$10</formula>
    </cfRule>
  </conditionalFormatting>
  <conditionalFormatting sqref="P41">
    <cfRule type="cellIs" dxfId="4448" priority="1095" operator="greaterThan">
      <formula>$P$10</formula>
    </cfRule>
  </conditionalFormatting>
  <conditionalFormatting sqref="O41">
    <cfRule type="cellIs" dxfId="4447" priority="1094" operator="greaterThan">
      <formula>$N$10</formula>
    </cfRule>
  </conditionalFormatting>
  <conditionalFormatting sqref="O41">
    <cfRule type="cellIs" dxfId="4446" priority="1093" operator="greaterThan">
      <formula>$N$10</formula>
    </cfRule>
  </conditionalFormatting>
  <conditionalFormatting sqref="Q12">
    <cfRule type="cellIs" dxfId="4445" priority="518" operator="greaterThan">
      <formula>$J$10</formula>
    </cfRule>
  </conditionalFormatting>
  <conditionalFormatting sqref="I11">
    <cfRule type="cellIs" dxfId="4444" priority="555" operator="greaterThan">
      <formula>$I$10</formula>
    </cfRule>
  </conditionalFormatting>
  <conditionalFormatting sqref="I11">
    <cfRule type="cellIs" dxfId="4443" priority="554" operator="greaterThan">
      <formula>$I$10</formula>
    </cfRule>
  </conditionalFormatting>
  <conditionalFormatting sqref="N11">
    <cfRule type="cellIs" dxfId="4442" priority="553" operator="greaterThan">
      <formula>$N$10</formula>
    </cfRule>
  </conditionalFormatting>
  <conditionalFormatting sqref="M11">
    <cfRule type="cellIs" dxfId="4441" priority="552" operator="greaterThan">
      <formula>$M$10</formula>
    </cfRule>
  </conditionalFormatting>
  <conditionalFormatting sqref="N11">
    <cfRule type="cellIs" dxfId="4440" priority="551" operator="greaterThan">
      <formula>$N$10</formula>
    </cfRule>
  </conditionalFormatting>
  <conditionalFormatting sqref="M11">
    <cfRule type="cellIs" dxfId="4439" priority="550" operator="greaterThan">
      <formula>$M$10</formula>
    </cfRule>
  </conditionalFormatting>
  <conditionalFormatting sqref="L11">
    <cfRule type="cellIs" dxfId="4438" priority="549" operator="greaterThan">
      <formula>$L$10</formula>
    </cfRule>
  </conditionalFormatting>
  <conditionalFormatting sqref="B11:D11">
    <cfRule type="cellIs" dxfId="4437" priority="548" operator="greaterThan">
      <formula>#REF!</formula>
    </cfRule>
  </conditionalFormatting>
  <conditionalFormatting sqref="B11:D11">
    <cfRule type="cellIs" dxfId="4436" priority="547" operator="greaterThan">
      <formula>#REF!</formula>
    </cfRule>
  </conditionalFormatting>
  <conditionalFormatting sqref="J11:K11">
    <cfRule type="cellIs" dxfId="4435" priority="546" operator="greaterThan">
      <formula>$J$10</formula>
    </cfRule>
  </conditionalFormatting>
  <conditionalFormatting sqref="P11">
    <cfRule type="cellIs" dxfId="4434" priority="545" operator="greaterThan">
      <formula>$P$10</formula>
    </cfRule>
  </conditionalFormatting>
  <conditionalFormatting sqref="P11">
    <cfRule type="cellIs" dxfId="4433" priority="544" operator="greaterThan">
      <formula>$P$10</formula>
    </cfRule>
  </conditionalFormatting>
  <conditionalFormatting sqref="I12">
    <cfRule type="cellIs" dxfId="4432" priority="543" operator="greaterThan">
      <formula>$I$10</formula>
    </cfRule>
  </conditionalFormatting>
  <conditionalFormatting sqref="I12">
    <cfRule type="cellIs" dxfId="4431" priority="542" operator="greaterThan">
      <formula>$I$10</formula>
    </cfRule>
  </conditionalFormatting>
  <conditionalFormatting sqref="N12">
    <cfRule type="cellIs" dxfId="4430" priority="541" operator="greaterThan">
      <formula>$N$10</formula>
    </cfRule>
  </conditionalFormatting>
  <conditionalFormatting sqref="M12">
    <cfRule type="cellIs" dxfId="4429" priority="540" operator="greaterThan">
      <formula>$M$10</formula>
    </cfRule>
  </conditionalFormatting>
  <conditionalFormatting sqref="N12">
    <cfRule type="cellIs" dxfId="4428" priority="539" operator="greaterThan">
      <formula>$N$10</formula>
    </cfRule>
  </conditionalFormatting>
  <conditionalFormatting sqref="M12">
    <cfRule type="cellIs" dxfId="4427" priority="538" operator="greaterThan">
      <formula>$M$10</formula>
    </cfRule>
  </conditionalFormatting>
  <conditionalFormatting sqref="L12">
    <cfRule type="cellIs" dxfId="4426" priority="537" operator="greaterThan">
      <formula>$L$10</formula>
    </cfRule>
  </conditionalFormatting>
  <conditionalFormatting sqref="B12:D12">
    <cfRule type="cellIs" dxfId="4425" priority="536" operator="greaterThan">
      <formula>#REF!</formula>
    </cfRule>
  </conditionalFormatting>
  <conditionalFormatting sqref="E12:H12">
    <cfRule type="cellIs" dxfId="4424" priority="535" operator="greaterThan">
      <formula>$E$10</formula>
    </cfRule>
  </conditionalFormatting>
  <conditionalFormatting sqref="B12:D12">
    <cfRule type="cellIs" dxfId="4423" priority="534" operator="greaterThan">
      <formula>#REF!</formula>
    </cfRule>
  </conditionalFormatting>
  <conditionalFormatting sqref="E12:H12">
    <cfRule type="cellIs" dxfId="4422" priority="533" operator="greaterThan">
      <formula>$E$10</formula>
    </cfRule>
  </conditionalFormatting>
  <conditionalFormatting sqref="J12:K12">
    <cfRule type="cellIs" dxfId="4421" priority="532" operator="greaterThan">
      <formula>$J$10</formula>
    </cfRule>
  </conditionalFormatting>
  <conditionalFormatting sqref="P12">
    <cfRule type="cellIs" dxfId="4420" priority="531" operator="greaterThan">
      <formula>$P$10</formula>
    </cfRule>
  </conditionalFormatting>
  <conditionalFormatting sqref="P12">
    <cfRule type="cellIs" dxfId="4419" priority="530" operator="greaterThan">
      <formula>$P$10</formula>
    </cfRule>
  </conditionalFormatting>
  <conditionalFormatting sqref="O11">
    <cfRule type="cellIs" dxfId="4418" priority="529" operator="greaterThan">
      <formula>$N$10</formula>
    </cfRule>
  </conditionalFormatting>
  <conditionalFormatting sqref="O11">
    <cfRule type="cellIs" dxfId="4417" priority="528" operator="greaterThan">
      <formula>$N$10</formula>
    </cfRule>
  </conditionalFormatting>
  <conditionalFormatting sqref="O12">
    <cfRule type="cellIs" dxfId="4416" priority="527" operator="greaterThan">
      <formula>$N$10</formula>
    </cfRule>
  </conditionalFormatting>
  <conditionalFormatting sqref="O12">
    <cfRule type="cellIs" dxfId="4415" priority="526" operator="greaterThan">
      <formula>$N$10</formula>
    </cfRule>
  </conditionalFormatting>
  <conditionalFormatting sqref="E11">
    <cfRule type="cellIs" dxfId="4414" priority="525" operator="greaterThan">
      <formula>#REF!</formula>
    </cfRule>
  </conditionalFormatting>
  <conditionalFormatting sqref="E11">
    <cfRule type="cellIs" dxfId="4413" priority="524" operator="greaterThan">
      <formula>#REF!</formula>
    </cfRule>
  </conditionalFormatting>
  <conditionalFormatting sqref="F11">
    <cfRule type="cellIs" dxfId="4412" priority="523" operator="greaterThan">
      <formula>#REF!</formula>
    </cfRule>
  </conditionalFormatting>
  <conditionalFormatting sqref="F11">
    <cfRule type="cellIs" dxfId="4411" priority="522" operator="greaterThan">
      <formula>#REF!</formula>
    </cfRule>
  </conditionalFormatting>
  <conditionalFormatting sqref="G11:H11">
    <cfRule type="cellIs" dxfId="4410" priority="521" operator="greaterThan">
      <formula>#REF!</formula>
    </cfRule>
  </conditionalFormatting>
  <conditionalFormatting sqref="G11:H11">
    <cfRule type="cellIs" dxfId="4409" priority="520" operator="greaterThan">
      <formula>#REF!</formula>
    </cfRule>
  </conditionalFormatting>
  <conditionalFormatting sqref="Q11">
    <cfRule type="cellIs" dxfId="4408" priority="519" operator="greaterThan">
      <formula>$J$10</formula>
    </cfRule>
  </conditionalFormatting>
  <conditionalFormatting sqref="I13">
    <cfRule type="cellIs" dxfId="4407" priority="517" operator="greaterThan">
      <formula>$I$10</formula>
    </cfRule>
  </conditionalFormatting>
  <conditionalFormatting sqref="I13">
    <cfRule type="cellIs" dxfId="4406" priority="516" operator="greaterThan">
      <formula>$I$10</formula>
    </cfRule>
  </conditionalFormatting>
  <conditionalFormatting sqref="N13">
    <cfRule type="cellIs" dxfId="4405" priority="515" operator="greaterThan">
      <formula>$N$10</formula>
    </cfRule>
  </conditionalFormatting>
  <conditionalFormatting sqref="M13">
    <cfRule type="cellIs" dxfId="4404" priority="514" operator="greaterThan">
      <formula>$M$10</formula>
    </cfRule>
  </conditionalFormatting>
  <conditionalFormatting sqref="N13">
    <cfRule type="cellIs" dxfId="4403" priority="513" operator="greaterThan">
      <formula>$N$10</formula>
    </cfRule>
  </conditionalFormatting>
  <conditionalFormatting sqref="M13">
    <cfRule type="cellIs" dxfId="4402" priority="512" operator="greaterThan">
      <formula>$M$10</formula>
    </cfRule>
  </conditionalFormatting>
  <conditionalFormatting sqref="L13">
    <cfRule type="cellIs" dxfId="4401" priority="511" operator="greaterThan">
      <formula>$L$10</formula>
    </cfRule>
  </conditionalFormatting>
  <conditionalFormatting sqref="B13:D13">
    <cfRule type="cellIs" dxfId="4400" priority="510" operator="greaterThan">
      <formula>#REF!</formula>
    </cfRule>
  </conditionalFormatting>
  <conditionalFormatting sqref="E13:H13">
    <cfRule type="cellIs" dxfId="4399" priority="509" operator="greaterThan">
      <formula>$E$10</formula>
    </cfRule>
  </conditionalFormatting>
  <conditionalFormatting sqref="B13:D13">
    <cfRule type="cellIs" dxfId="4398" priority="508" operator="greaterThan">
      <formula>#REF!</formula>
    </cfRule>
  </conditionalFormatting>
  <conditionalFormatting sqref="E13:H13">
    <cfRule type="cellIs" dxfId="4397" priority="507" operator="greaterThan">
      <formula>$E$10</formula>
    </cfRule>
  </conditionalFormatting>
  <conditionalFormatting sqref="J13:K13">
    <cfRule type="cellIs" dxfId="4396" priority="506" operator="greaterThan">
      <formula>$J$10</formula>
    </cfRule>
  </conditionalFormatting>
  <conditionalFormatting sqref="P13">
    <cfRule type="cellIs" dxfId="4395" priority="505" operator="greaterThan">
      <formula>$P$10</formula>
    </cfRule>
  </conditionalFormatting>
  <conditionalFormatting sqref="P13">
    <cfRule type="cellIs" dxfId="4394" priority="504" operator="greaterThan">
      <formula>$P$10</formula>
    </cfRule>
  </conditionalFormatting>
  <conditionalFormatting sqref="I14">
    <cfRule type="cellIs" dxfId="4393" priority="503" operator="greaterThan">
      <formula>$I$10</formula>
    </cfRule>
  </conditionalFormatting>
  <conditionalFormatting sqref="I14">
    <cfRule type="cellIs" dxfId="4392" priority="502" operator="greaterThan">
      <formula>$I$10</formula>
    </cfRule>
  </conditionalFormatting>
  <conditionalFormatting sqref="N14">
    <cfRule type="cellIs" dxfId="4391" priority="501" operator="greaterThan">
      <formula>$N$10</formula>
    </cfRule>
  </conditionalFormatting>
  <conditionalFormatting sqref="M14">
    <cfRule type="cellIs" dxfId="4390" priority="500" operator="greaterThan">
      <formula>$M$10</formula>
    </cfRule>
  </conditionalFormatting>
  <conditionalFormatting sqref="N14">
    <cfRule type="cellIs" dxfId="4389" priority="499" operator="greaterThan">
      <formula>$N$10</formula>
    </cfRule>
  </conditionalFormatting>
  <conditionalFormatting sqref="M14">
    <cfRule type="cellIs" dxfId="4388" priority="498" operator="greaterThan">
      <formula>$M$10</formula>
    </cfRule>
  </conditionalFormatting>
  <conditionalFormatting sqref="L14">
    <cfRule type="cellIs" dxfId="4387" priority="497" operator="greaterThan">
      <formula>$L$10</formula>
    </cfRule>
  </conditionalFormatting>
  <conditionalFormatting sqref="B14:D14">
    <cfRule type="cellIs" dxfId="4386" priority="496" operator="greaterThan">
      <formula>#REF!</formula>
    </cfRule>
  </conditionalFormatting>
  <conditionalFormatting sqref="E14:H14">
    <cfRule type="cellIs" dxfId="4385" priority="495" operator="greaterThan">
      <formula>$E$10</formula>
    </cfRule>
  </conditionalFormatting>
  <conditionalFormatting sqref="B14:D14">
    <cfRule type="cellIs" dxfId="4384" priority="494" operator="greaterThan">
      <formula>#REF!</formula>
    </cfRule>
  </conditionalFormatting>
  <conditionalFormatting sqref="E14:H14">
    <cfRule type="cellIs" dxfId="4383" priority="493" operator="greaterThan">
      <formula>$E$10</formula>
    </cfRule>
  </conditionalFormatting>
  <conditionalFormatting sqref="J14:K14">
    <cfRule type="cellIs" dxfId="4382" priority="492" operator="greaterThan">
      <formula>$J$10</formula>
    </cfRule>
  </conditionalFormatting>
  <conditionalFormatting sqref="P14">
    <cfRule type="cellIs" dxfId="4381" priority="491" operator="greaterThan">
      <formula>$P$10</formula>
    </cfRule>
  </conditionalFormatting>
  <conditionalFormatting sqref="P14">
    <cfRule type="cellIs" dxfId="4380" priority="490" operator="greaterThan">
      <formula>$P$10</formula>
    </cfRule>
  </conditionalFormatting>
  <conditionalFormatting sqref="O13">
    <cfRule type="cellIs" dxfId="4379" priority="489" operator="greaterThan">
      <formula>$N$10</formula>
    </cfRule>
  </conditionalFormatting>
  <conditionalFormatting sqref="O13">
    <cfRule type="cellIs" dxfId="4378" priority="488" operator="greaterThan">
      <formula>$N$10</formula>
    </cfRule>
  </conditionalFormatting>
  <conditionalFormatting sqref="O14">
    <cfRule type="cellIs" dxfId="4377" priority="487" operator="greaterThan">
      <formula>$N$10</formula>
    </cfRule>
  </conditionalFormatting>
  <conditionalFormatting sqref="O14">
    <cfRule type="cellIs" dxfId="4376" priority="486" operator="greaterThan">
      <formula>$N$10</formula>
    </cfRule>
  </conditionalFormatting>
  <conditionalFormatting sqref="Q13">
    <cfRule type="cellIs" dxfId="4375" priority="485" operator="greaterThan">
      <formula>$J$10</formula>
    </cfRule>
  </conditionalFormatting>
  <conditionalFormatting sqref="Q14">
    <cfRule type="cellIs" dxfId="4374" priority="484" operator="greaterThan">
      <formula>$J$10</formula>
    </cfRule>
  </conditionalFormatting>
  <conditionalFormatting sqref="I15">
    <cfRule type="cellIs" dxfId="4373" priority="483" operator="greaterThan">
      <formula>$I$10</formula>
    </cfRule>
  </conditionalFormatting>
  <conditionalFormatting sqref="I15">
    <cfRule type="cellIs" dxfId="4372" priority="482" operator="greaterThan">
      <formula>$I$10</formula>
    </cfRule>
  </conditionalFormatting>
  <conditionalFormatting sqref="N15">
    <cfRule type="cellIs" dxfId="4371" priority="481" operator="greaterThan">
      <formula>$N$10</formula>
    </cfRule>
  </conditionalFormatting>
  <conditionalFormatting sqref="M15">
    <cfRule type="cellIs" dxfId="4370" priority="480" operator="greaterThan">
      <formula>$M$10</formula>
    </cfRule>
  </conditionalFormatting>
  <conditionalFormatting sqref="N15">
    <cfRule type="cellIs" dxfId="4369" priority="479" operator="greaterThan">
      <formula>$N$10</formula>
    </cfRule>
  </conditionalFormatting>
  <conditionalFormatting sqref="M15">
    <cfRule type="cellIs" dxfId="4368" priority="478" operator="greaterThan">
      <formula>$M$10</formula>
    </cfRule>
  </conditionalFormatting>
  <conditionalFormatting sqref="L15">
    <cfRule type="cellIs" dxfId="4367" priority="477" operator="greaterThan">
      <formula>$L$10</formula>
    </cfRule>
  </conditionalFormatting>
  <conditionalFormatting sqref="B15:D15">
    <cfRule type="cellIs" dxfId="4366" priority="476" operator="greaterThan">
      <formula>#REF!</formula>
    </cfRule>
  </conditionalFormatting>
  <conditionalFormatting sqref="E15:H15">
    <cfRule type="cellIs" dxfId="4365" priority="475" operator="greaterThan">
      <formula>$E$10</formula>
    </cfRule>
  </conditionalFormatting>
  <conditionalFormatting sqref="B15:D15">
    <cfRule type="cellIs" dxfId="4364" priority="474" operator="greaterThan">
      <formula>#REF!</formula>
    </cfRule>
  </conditionalFormatting>
  <conditionalFormatting sqref="E15:H15">
    <cfRule type="cellIs" dxfId="4363" priority="473" operator="greaterThan">
      <formula>$E$10</formula>
    </cfRule>
  </conditionalFormatting>
  <conditionalFormatting sqref="J15">
    <cfRule type="cellIs" dxfId="4362" priority="472" operator="greaterThan">
      <formula>$J$10</formula>
    </cfRule>
  </conditionalFormatting>
  <conditionalFormatting sqref="P15">
    <cfRule type="cellIs" dxfId="4361" priority="471" operator="greaterThan">
      <formula>$P$10</formula>
    </cfRule>
  </conditionalFormatting>
  <conditionalFormatting sqref="P15">
    <cfRule type="cellIs" dxfId="4360" priority="470" operator="greaterThan">
      <formula>$P$10</formula>
    </cfRule>
  </conditionalFormatting>
  <conditionalFormatting sqref="I16">
    <cfRule type="cellIs" dxfId="4359" priority="469" operator="greaterThan">
      <formula>$I$10</formula>
    </cfRule>
  </conditionalFormatting>
  <conditionalFormatting sqref="I16">
    <cfRule type="cellIs" dxfId="4358" priority="468" operator="greaterThan">
      <formula>$I$10</formula>
    </cfRule>
  </conditionalFormatting>
  <conditionalFormatting sqref="N16">
    <cfRule type="cellIs" dxfId="4357" priority="467" operator="greaterThan">
      <formula>$N$10</formula>
    </cfRule>
  </conditionalFormatting>
  <conditionalFormatting sqref="M16">
    <cfRule type="cellIs" dxfId="4356" priority="466" operator="greaterThan">
      <formula>$M$10</formula>
    </cfRule>
  </conditionalFormatting>
  <conditionalFormatting sqref="N16">
    <cfRule type="cellIs" dxfId="4355" priority="465" operator="greaterThan">
      <formula>$N$10</formula>
    </cfRule>
  </conditionalFormatting>
  <conditionalFormatting sqref="M16">
    <cfRule type="cellIs" dxfId="4354" priority="464" operator="greaterThan">
      <formula>$M$10</formula>
    </cfRule>
  </conditionalFormatting>
  <conditionalFormatting sqref="L16">
    <cfRule type="cellIs" dxfId="4353" priority="463" operator="greaterThan">
      <formula>$L$10</formula>
    </cfRule>
  </conditionalFormatting>
  <conditionalFormatting sqref="B16:D16">
    <cfRule type="cellIs" dxfId="4352" priority="462" operator="greaterThan">
      <formula>#REF!</formula>
    </cfRule>
  </conditionalFormatting>
  <conditionalFormatting sqref="E16:H16">
    <cfRule type="cellIs" dxfId="4351" priority="461" operator="greaterThan">
      <formula>$E$10</formula>
    </cfRule>
  </conditionalFormatting>
  <conditionalFormatting sqref="B16:D16">
    <cfRule type="cellIs" dxfId="4350" priority="460" operator="greaterThan">
      <formula>#REF!</formula>
    </cfRule>
  </conditionalFormatting>
  <conditionalFormatting sqref="E16:H16">
    <cfRule type="cellIs" dxfId="4349" priority="459" operator="greaterThan">
      <formula>$E$10</formula>
    </cfRule>
  </conditionalFormatting>
  <conditionalFormatting sqref="J16">
    <cfRule type="cellIs" dxfId="4348" priority="458" operator="greaterThan">
      <formula>$J$10</formula>
    </cfRule>
  </conditionalFormatting>
  <conditionalFormatting sqref="P16">
    <cfRule type="cellIs" dxfId="4347" priority="457" operator="greaterThan">
      <formula>$P$10</formula>
    </cfRule>
  </conditionalFormatting>
  <conditionalFormatting sqref="P16">
    <cfRule type="cellIs" dxfId="4346" priority="456" operator="greaterThan">
      <formula>$P$10</formula>
    </cfRule>
  </conditionalFormatting>
  <conditionalFormatting sqref="O15">
    <cfRule type="cellIs" dxfId="4345" priority="455" operator="greaterThan">
      <formula>$N$10</formula>
    </cfRule>
  </conditionalFormatting>
  <conditionalFormatting sqref="O15">
    <cfRule type="cellIs" dxfId="4344" priority="454" operator="greaterThan">
      <formula>$N$10</formula>
    </cfRule>
  </conditionalFormatting>
  <conditionalFormatting sqref="O16">
    <cfRule type="cellIs" dxfId="4343" priority="453" operator="greaterThan">
      <formula>$N$10</formula>
    </cfRule>
  </conditionalFormatting>
  <conditionalFormatting sqref="O16">
    <cfRule type="cellIs" dxfId="4342" priority="452" operator="greaterThan">
      <formula>$N$10</formula>
    </cfRule>
  </conditionalFormatting>
  <conditionalFormatting sqref="K15">
    <cfRule type="cellIs" dxfId="4341" priority="451" operator="greaterThan">
      <formula>$J$10</formula>
    </cfRule>
  </conditionalFormatting>
  <conditionalFormatting sqref="K16">
    <cfRule type="cellIs" dxfId="4340" priority="450" operator="greaterThan">
      <formula>$J$10</formula>
    </cfRule>
  </conditionalFormatting>
  <conditionalFormatting sqref="Q15">
    <cfRule type="cellIs" dxfId="4339" priority="449" operator="greaterThan">
      <formula>$J$10</formula>
    </cfRule>
  </conditionalFormatting>
  <conditionalFormatting sqref="Q16">
    <cfRule type="cellIs" dxfId="4338" priority="448" operator="greaterThan">
      <formula>$J$10</formula>
    </cfRule>
  </conditionalFormatting>
  <conditionalFormatting sqref="I17">
    <cfRule type="cellIs" dxfId="4337" priority="430" operator="greaterThan">
      <formula>$I$10</formula>
    </cfRule>
  </conditionalFormatting>
  <conditionalFormatting sqref="I17">
    <cfRule type="cellIs" dxfId="4336" priority="429" operator="greaterThan">
      <formula>$I$10</formula>
    </cfRule>
  </conditionalFormatting>
  <conditionalFormatting sqref="N17">
    <cfRule type="cellIs" dxfId="4335" priority="428" operator="greaterThan">
      <formula>$N$10</formula>
    </cfRule>
  </conditionalFormatting>
  <conditionalFormatting sqref="M17">
    <cfRule type="cellIs" dxfId="4334" priority="427" operator="greaterThan">
      <formula>$M$10</formula>
    </cfRule>
  </conditionalFormatting>
  <conditionalFormatting sqref="N17">
    <cfRule type="cellIs" dxfId="4333" priority="426" operator="greaterThan">
      <formula>$N$10</formula>
    </cfRule>
  </conditionalFormatting>
  <conditionalFormatting sqref="M17">
    <cfRule type="cellIs" dxfId="4332" priority="425" operator="greaterThan">
      <formula>$M$10</formula>
    </cfRule>
  </conditionalFormatting>
  <conditionalFormatting sqref="L17">
    <cfRule type="cellIs" dxfId="4331" priority="424" operator="greaterThan">
      <formula>$L$10</formula>
    </cfRule>
  </conditionalFormatting>
  <conditionalFormatting sqref="B17:D17">
    <cfRule type="cellIs" dxfId="4330" priority="423" operator="greaterThan">
      <formula>#REF!</formula>
    </cfRule>
  </conditionalFormatting>
  <conditionalFormatting sqref="E17:H17">
    <cfRule type="cellIs" dxfId="4329" priority="422" operator="greaterThan">
      <formula>$E$10</formula>
    </cfRule>
  </conditionalFormatting>
  <conditionalFormatting sqref="B17:D17">
    <cfRule type="cellIs" dxfId="4328" priority="421" operator="greaterThan">
      <formula>#REF!</formula>
    </cfRule>
  </conditionalFormatting>
  <conditionalFormatting sqref="E17:H17">
    <cfRule type="cellIs" dxfId="4327" priority="420" operator="greaterThan">
      <formula>$E$10</formula>
    </cfRule>
  </conditionalFormatting>
  <conditionalFormatting sqref="J17:K17">
    <cfRule type="cellIs" dxfId="4326" priority="419" operator="greaterThan">
      <formula>$J$10</formula>
    </cfRule>
  </conditionalFormatting>
  <conditionalFormatting sqref="P17">
    <cfRule type="cellIs" dxfId="4325" priority="418" operator="greaterThan">
      <formula>$P$10</formula>
    </cfRule>
  </conditionalFormatting>
  <conditionalFormatting sqref="P17">
    <cfRule type="cellIs" dxfId="4324" priority="417" operator="greaterThan">
      <formula>$P$10</formula>
    </cfRule>
  </conditionalFormatting>
  <conditionalFormatting sqref="O17">
    <cfRule type="cellIs" dxfId="4323" priority="416" operator="greaterThan">
      <formula>$N$10</formula>
    </cfRule>
  </conditionalFormatting>
  <conditionalFormatting sqref="O17">
    <cfRule type="cellIs" dxfId="4322" priority="415" operator="greaterThan">
      <formula>$N$10</formula>
    </cfRule>
  </conditionalFormatting>
  <conditionalFormatting sqref="Q17">
    <cfRule type="cellIs" dxfId="4321" priority="414" operator="greaterThan">
      <formula>$J$10</formula>
    </cfRule>
  </conditionalFormatting>
  <conditionalFormatting sqref="Q19">
    <cfRule type="cellIs" dxfId="4320" priority="376" operator="greaterThan">
      <formula>$J$10</formula>
    </cfRule>
  </conditionalFormatting>
  <conditionalFormatting sqref="I18">
    <cfRule type="cellIs" dxfId="4319" priority="413" operator="greaterThan">
      <formula>$I$10</formula>
    </cfRule>
  </conditionalFormatting>
  <conditionalFormatting sqref="I18">
    <cfRule type="cellIs" dxfId="4318" priority="412" operator="greaterThan">
      <formula>$I$10</formula>
    </cfRule>
  </conditionalFormatting>
  <conditionalFormatting sqref="N18">
    <cfRule type="cellIs" dxfId="4317" priority="411" operator="greaterThan">
      <formula>$N$10</formula>
    </cfRule>
  </conditionalFormatting>
  <conditionalFormatting sqref="M18">
    <cfRule type="cellIs" dxfId="4316" priority="410" operator="greaterThan">
      <formula>$M$10</formula>
    </cfRule>
  </conditionalFormatting>
  <conditionalFormatting sqref="N18">
    <cfRule type="cellIs" dxfId="4315" priority="409" operator="greaterThan">
      <formula>$N$10</formula>
    </cfRule>
  </conditionalFormatting>
  <conditionalFormatting sqref="M18">
    <cfRule type="cellIs" dxfId="4314" priority="408" operator="greaterThan">
      <formula>$M$10</formula>
    </cfRule>
  </conditionalFormatting>
  <conditionalFormatting sqref="L18">
    <cfRule type="cellIs" dxfId="4313" priority="407" operator="greaterThan">
      <formula>$L$10</formula>
    </cfRule>
  </conditionalFormatting>
  <conditionalFormatting sqref="B18:D18">
    <cfRule type="cellIs" dxfId="4312" priority="406" operator="greaterThan">
      <formula>#REF!</formula>
    </cfRule>
  </conditionalFormatting>
  <conditionalFormatting sqref="B18:D18">
    <cfRule type="cellIs" dxfId="4311" priority="405" operator="greaterThan">
      <formula>#REF!</formula>
    </cfRule>
  </conditionalFormatting>
  <conditionalFormatting sqref="J18:K18">
    <cfRule type="cellIs" dxfId="4310" priority="404" operator="greaterThan">
      <formula>$J$10</formula>
    </cfRule>
  </conditionalFormatting>
  <conditionalFormatting sqref="P18">
    <cfRule type="cellIs" dxfId="4309" priority="403" operator="greaterThan">
      <formula>$P$10</formula>
    </cfRule>
  </conditionalFormatting>
  <conditionalFormatting sqref="P18">
    <cfRule type="cellIs" dxfId="4308" priority="402" operator="greaterThan">
      <formula>$P$10</formula>
    </cfRule>
  </conditionalFormatting>
  <conditionalFormatting sqref="I19">
    <cfRule type="cellIs" dxfId="4307" priority="401" operator="greaterThan">
      <formula>$I$10</formula>
    </cfRule>
  </conditionalFormatting>
  <conditionalFormatting sqref="I19">
    <cfRule type="cellIs" dxfId="4306" priority="400" operator="greaterThan">
      <formula>$I$10</formula>
    </cfRule>
  </conditionalFormatting>
  <conditionalFormatting sqref="N19">
    <cfRule type="cellIs" dxfId="4305" priority="399" operator="greaterThan">
      <formula>$N$10</formula>
    </cfRule>
  </conditionalFormatting>
  <conditionalFormatting sqref="M19">
    <cfRule type="cellIs" dxfId="4304" priority="398" operator="greaterThan">
      <formula>$M$10</formula>
    </cfRule>
  </conditionalFormatting>
  <conditionalFormatting sqref="N19">
    <cfRule type="cellIs" dxfId="4303" priority="397" operator="greaterThan">
      <formula>$N$10</formula>
    </cfRule>
  </conditionalFormatting>
  <conditionalFormatting sqref="M19">
    <cfRule type="cellIs" dxfId="4302" priority="396" operator="greaterThan">
      <formula>$M$10</formula>
    </cfRule>
  </conditionalFormatting>
  <conditionalFormatting sqref="L19">
    <cfRule type="cellIs" dxfId="4301" priority="395" operator="greaterThan">
      <formula>$L$10</formula>
    </cfRule>
  </conditionalFormatting>
  <conditionalFormatting sqref="B19:D19">
    <cfRule type="cellIs" dxfId="4300" priority="394" operator="greaterThan">
      <formula>#REF!</formula>
    </cfRule>
  </conditionalFormatting>
  <conditionalFormatting sqref="E19:H19">
    <cfRule type="cellIs" dxfId="4299" priority="393" operator="greaterThan">
      <formula>$E$10</formula>
    </cfRule>
  </conditionalFormatting>
  <conditionalFormatting sqref="B19:D19">
    <cfRule type="cellIs" dxfId="4298" priority="392" operator="greaterThan">
      <formula>#REF!</formula>
    </cfRule>
  </conditionalFormatting>
  <conditionalFormatting sqref="E19:H19">
    <cfRule type="cellIs" dxfId="4297" priority="391" operator="greaterThan">
      <formula>$E$10</formula>
    </cfRule>
  </conditionalFormatting>
  <conditionalFormatting sqref="J19:K19">
    <cfRule type="cellIs" dxfId="4296" priority="390" operator="greaterThan">
      <formula>$J$10</formula>
    </cfRule>
  </conditionalFormatting>
  <conditionalFormatting sqref="P19">
    <cfRule type="cellIs" dxfId="4295" priority="389" operator="greaterThan">
      <formula>$P$10</formula>
    </cfRule>
  </conditionalFormatting>
  <conditionalFormatting sqref="P19">
    <cfRule type="cellIs" dxfId="4294" priority="388" operator="greaterThan">
      <formula>$P$10</formula>
    </cfRule>
  </conditionalFormatting>
  <conditionalFormatting sqref="O18">
    <cfRule type="cellIs" dxfId="4293" priority="387" operator="greaterThan">
      <formula>$N$10</formula>
    </cfRule>
  </conditionalFormatting>
  <conditionalFormatting sqref="O18">
    <cfRule type="cellIs" dxfId="4292" priority="386" operator="greaterThan">
      <formula>$N$10</formula>
    </cfRule>
  </conditionalFormatting>
  <conditionalFormatting sqref="O19">
    <cfRule type="cellIs" dxfId="4291" priority="385" operator="greaterThan">
      <formula>$N$10</formula>
    </cfRule>
  </conditionalFormatting>
  <conditionalFormatting sqref="O19">
    <cfRule type="cellIs" dxfId="4290" priority="384" operator="greaterThan">
      <formula>$N$10</formula>
    </cfRule>
  </conditionalFormatting>
  <conditionalFormatting sqref="E18">
    <cfRule type="cellIs" dxfId="4289" priority="383" operator="greaterThan">
      <formula>#REF!</formula>
    </cfRule>
  </conditionalFormatting>
  <conditionalFormatting sqref="E18">
    <cfRule type="cellIs" dxfId="4288" priority="382" operator="greaterThan">
      <formula>#REF!</formula>
    </cfRule>
  </conditionalFormatting>
  <conditionalFormatting sqref="F18">
    <cfRule type="cellIs" dxfId="4287" priority="381" operator="greaterThan">
      <formula>#REF!</formula>
    </cfRule>
  </conditionalFormatting>
  <conditionalFormatting sqref="F18">
    <cfRule type="cellIs" dxfId="4286" priority="380" operator="greaterThan">
      <formula>#REF!</formula>
    </cfRule>
  </conditionalFormatting>
  <conditionalFormatting sqref="G18:H18">
    <cfRule type="cellIs" dxfId="4285" priority="379" operator="greaterThan">
      <formula>#REF!</formula>
    </cfRule>
  </conditionalFormatting>
  <conditionalFormatting sqref="G18:H18">
    <cfRule type="cellIs" dxfId="4284" priority="378" operator="greaterThan">
      <formula>#REF!</formula>
    </cfRule>
  </conditionalFormatting>
  <conditionalFormatting sqref="Q18">
    <cfRule type="cellIs" dxfId="4283" priority="377" operator="greaterThan">
      <formula>$J$10</formula>
    </cfRule>
  </conditionalFormatting>
  <conditionalFormatting sqref="I20">
    <cfRule type="cellIs" dxfId="4282" priority="375" operator="greaterThan">
      <formula>$I$10</formula>
    </cfRule>
  </conditionalFormatting>
  <conditionalFormatting sqref="I20">
    <cfRule type="cellIs" dxfId="4281" priority="374" operator="greaterThan">
      <formula>$I$10</formula>
    </cfRule>
  </conditionalFormatting>
  <conditionalFormatting sqref="N20">
    <cfRule type="cellIs" dxfId="4280" priority="373" operator="greaterThan">
      <formula>$N$10</formula>
    </cfRule>
  </conditionalFormatting>
  <conditionalFormatting sqref="M20">
    <cfRule type="cellIs" dxfId="4279" priority="372" operator="greaterThan">
      <formula>$M$10</formula>
    </cfRule>
  </conditionalFormatting>
  <conditionalFormatting sqref="N20">
    <cfRule type="cellIs" dxfId="4278" priority="371" operator="greaterThan">
      <formula>$N$10</formula>
    </cfRule>
  </conditionalFormatting>
  <conditionalFormatting sqref="M20">
    <cfRule type="cellIs" dxfId="4277" priority="370" operator="greaterThan">
      <formula>$M$10</formula>
    </cfRule>
  </conditionalFormatting>
  <conditionalFormatting sqref="L20">
    <cfRule type="cellIs" dxfId="4276" priority="369" operator="greaterThan">
      <formula>$L$10</formula>
    </cfRule>
  </conditionalFormatting>
  <conditionalFormatting sqref="B20:D20">
    <cfRule type="cellIs" dxfId="4275" priority="368" operator="greaterThan">
      <formula>#REF!</formula>
    </cfRule>
  </conditionalFormatting>
  <conditionalFormatting sqref="E20:H20">
    <cfRule type="cellIs" dxfId="4274" priority="367" operator="greaterThan">
      <formula>$E$10</formula>
    </cfRule>
  </conditionalFormatting>
  <conditionalFormatting sqref="B20:D20">
    <cfRule type="cellIs" dxfId="4273" priority="366" operator="greaterThan">
      <formula>#REF!</formula>
    </cfRule>
  </conditionalFormatting>
  <conditionalFormatting sqref="E20:H20">
    <cfRule type="cellIs" dxfId="4272" priority="365" operator="greaterThan">
      <formula>$E$10</formula>
    </cfRule>
  </conditionalFormatting>
  <conditionalFormatting sqref="J20:K20">
    <cfRule type="cellIs" dxfId="4271" priority="364" operator="greaterThan">
      <formula>$J$10</formula>
    </cfRule>
  </conditionalFormatting>
  <conditionalFormatting sqref="P20">
    <cfRule type="cellIs" dxfId="4270" priority="363" operator="greaterThan">
      <formula>$P$10</formula>
    </cfRule>
  </conditionalFormatting>
  <conditionalFormatting sqref="P20">
    <cfRule type="cellIs" dxfId="4269" priority="362" operator="greaterThan">
      <formula>$P$10</formula>
    </cfRule>
  </conditionalFormatting>
  <conditionalFormatting sqref="I21">
    <cfRule type="cellIs" dxfId="4268" priority="361" operator="greaterThan">
      <formula>$I$10</formula>
    </cfRule>
  </conditionalFormatting>
  <conditionalFormatting sqref="I21">
    <cfRule type="cellIs" dxfId="4267" priority="360" operator="greaterThan">
      <formula>$I$10</formula>
    </cfRule>
  </conditionalFormatting>
  <conditionalFormatting sqref="N21">
    <cfRule type="cellIs" dxfId="4266" priority="359" operator="greaterThan">
      <formula>$N$10</formula>
    </cfRule>
  </conditionalFormatting>
  <conditionalFormatting sqref="M21">
    <cfRule type="cellIs" dxfId="4265" priority="358" operator="greaterThan">
      <formula>$M$10</formula>
    </cfRule>
  </conditionalFormatting>
  <conditionalFormatting sqref="N21">
    <cfRule type="cellIs" dxfId="4264" priority="357" operator="greaterThan">
      <formula>$N$10</formula>
    </cfRule>
  </conditionalFormatting>
  <conditionalFormatting sqref="M21">
    <cfRule type="cellIs" dxfId="4263" priority="356" operator="greaterThan">
      <formula>$M$10</formula>
    </cfRule>
  </conditionalFormatting>
  <conditionalFormatting sqref="L21">
    <cfRule type="cellIs" dxfId="4262" priority="355" operator="greaterThan">
      <formula>$L$10</formula>
    </cfRule>
  </conditionalFormatting>
  <conditionalFormatting sqref="B21:D21">
    <cfRule type="cellIs" dxfId="4261" priority="354" operator="greaterThan">
      <formula>#REF!</formula>
    </cfRule>
  </conditionalFormatting>
  <conditionalFormatting sqref="E21:H21">
    <cfRule type="cellIs" dxfId="4260" priority="353" operator="greaterThan">
      <formula>$E$10</formula>
    </cfRule>
  </conditionalFormatting>
  <conditionalFormatting sqref="B21:D21">
    <cfRule type="cellIs" dxfId="4259" priority="352" operator="greaterThan">
      <formula>#REF!</formula>
    </cfRule>
  </conditionalFormatting>
  <conditionalFormatting sqref="E21:H21">
    <cfRule type="cellIs" dxfId="4258" priority="351" operator="greaterThan">
      <formula>$E$10</formula>
    </cfRule>
  </conditionalFormatting>
  <conditionalFormatting sqref="J21:K21">
    <cfRule type="cellIs" dxfId="4257" priority="350" operator="greaterThan">
      <formula>$J$10</formula>
    </cfRule>
  </conditionalFormatting>
  <conditionalFormatting sqref="P21">
    <cfRule type="cellIs" dxfId="4256" priority="349" operator="greaterThan">
      <formula>$P$10</formula>
    </cfRule>
  </conditionalFormatting>
  <conditionalFormatting sqref="P21">
    <cfRule type="cellIs" dxfId="4255" priority="348" operator="greaterThan">
      <formula>$P$10</formula>
    </cfRule>
  </conditionalFormatting>
  <conditionalFormatting sqref="O20">
    <cfRule type="cellIs" dxfId="4254" priority="347" operator="greaterThan">
      <formula>$N$10</formula>
    </cfRule>
  </conditionalFormatting>
  <conditionalFormatting sqref="O20">
    <cfRule type="cellIs" dxfId="4253" priority="346" operator="greaterThan">
      <formula>$N$10</formula>
    </cfRule>
  </conditionalFormatting>
  <conditionalFormatting sqref="O21">
    <cfRule type="cellIs" dxfId="4252" priority="345" operator="greaterThan">
      <formula>$N$10</formula>
    </cfRule>
  </conditionalFormatting>
  <conditionalFormatting sqref="O21">
    <cfRule type="cellIs" dxfId="4251" priority="344" operator="greaterThan">
      <formula>$N$10</formula>
    </cfRule>
  </conditionalFormatting>
  <conditionalFormatting sqref="Q20">
    <cfRule type="cellIs" dxfId="4250" priority="343" operator="greaterThan">
      <formula>$J$10</formula>
    </cfRule>
  </conditionalFormatting>
  <conditionalFormatting sqref="Q21">
    <cfRule type="cellIs" dxfId="4249" priority="342" operator="greaterThan">
      <formula>$J$10</formula>
    </cfRule>
  </conditionalFormatting>
  <conditionalFormatting sqref="I22">
    <cfRule type="cellIs" dxfId="4248" priority="341" operator="greaterThan">
      <formula>$I$10</formula>
    </cfRule>
  </conditionalFormatting>
  <conditionalFormatting sqref="I22">
    <cfRule type="cellIs" dxfId="4247" priority="340" operator="greaterThan">
      <formula>$I$10</formula>
    </cfRule>
  </conditionalFormatting>
  <conditionalFormatting sqref="N22">
    <cfRule type="cellIs" dxfId="4246" priority="339" operator="greaterThan">
      <formula>$N$10</formula>
    </cfRule>
  </conditionalFormatting>
  <conditionalFormatting sqref="M22">
    <cfRule type="cellIs" dxfId="4245" priority="338" operator="greaterThan">
      <formula>$M$10</formula>
    </cfRule>
  </conditionalFormatting>
  <conditionalFormatting sqref="N22">
    <cfRule type="cellIs" dxfId="4244" priority="337" operator="greaterThan">
      <formula>$N$10</formula>
    </cfRule>
  </conditionalFormatting>
  <conditionalFormatting sqref="M22">
    <cfRule type="cellIs" dxfId="4243" priority="336" operator="greaterThan">
      <formula>$M$10</formula>
    </cfRule>
  </conditionalFormatting>
  <conditionalFormatting sqref="L22">
    <cfRule type="cellIs" dxfId="4242" priority="335" operator="greaterThan">
      <formula>$L$10</formula>
    </cfRule>
  </conditionalFormatting>
  <conditionalFormatting sqref="B22:D22">
    <cfRule type="cellIs" dxfId="4241" priority="334" operator="greaterThan">
      <formula>#REF!</formula>
    </cfRule>
  </conditionalFormatting>
  <conditionalFormatting sqref="E22:H22">
    <cfRule type="cellIs" dxfId="4240" priority="333" operator="greaterThan">
      <formula>$E$10</formula>
    </cfRule>
  </conditionalFormatting>
  <conditionalFormatting sqref="B22:D22">
    <cfRule type="cellIs" dxfId="4239" priority="332" operator="greaterThan">
      <formula>#REF!</formula>
    </cfRule>
  </conditionalFormatting>
  <conditionalFormatting sqref="E22:H22">
    <cfRule type="cellIs" dxfId="4238" priority="331" operator="greaterThan">
      <formula>$E$10</formula>
    </cfRule>
  </conditionalFormatting>
  <conditionalFormatting sqref="J22">
    <cfRule type="cellIs" dxfId="4237" priority="330" operator="greaterThan">
      <formula>$J$10</formula>
    </cfRule>
  </conditionalFormatting>
  <conditionalFormatting sqref="P22">
    <cfRule type="cellIs" dxfId="4236" priority="329" operator="greaterThan">
      <formula>$P$10</formula>
    </cfRule>
  </conditionalFormatting>
  <conditionalFormatting sqref="P22">
    <cfRule type="cellIs" dxfId="4235" priority="328" operator="greaterThan">
      <formula>$P$10</formula>
    </cfRule>
  </conditionalFormatting>
  <conditionalFormatting sqref="I23">
    <cfRule type="cellIs" dxfId="4234" priority="327" operator="greaterThan">
      <formula>$I$10</formula>
    </cfRule>
  </conditionalFormatting>
  <conditionalFormatting sqref="I23">
    <cfRule type="cellIs" dxfId="4233" priority="326" operator="greaterThan">
      <formula>$I$10</formula>
    </cfRule>
  </conditionalFormatting>
  <conditionalFormatting sqref="N23">
    <cfRule type="cellIs" dxfId="4232" priority="325" operator="greaterThan">
      <formula>$N$10</formula>
    </cfRule>
  </conditionalFormatting>
  <conditionalFormatting sqref="M23">
    <cfRule type="cellIs" dxfId="4231" priority="324" operator="greaterThan">
      <formula>$M$10</formula>
    </cfRule>
  </conditionalFormatting>
  <conditionalFormatting sqref="N23">
    <cfRule type="cellIs" dxfId="4230" priority="323" operator="greaterThan">
      <formula>$N$10</formula>
    </cfRule>
  </conditionalFormatting>
  <conditionalFormatting sqref="M23">
    <cfRule type="cellIs" dxfId="4229" priority="322" operator="greaterThan">
      <formula>$M$10</formula>
    </cfRule>
  </conditionalFormatting>
  <conditionalFormatting sqref="L23">
    <cfRule type="cellIs" dxfId="4228" priority="321" operator="greaterThan">
      <formula>$L$10</formula>
    </cfRule>
  </conditionalFormatting>
  <conditionalFormatting sqref="B23:D23">
    <cfRule type="cellIs" dxfId="4227" priority="320" operator="greaterThan">
      <formula>#REF!</formula>
    </cfRule>
  </conditionalFormatting>
  <conditionalFormatting sqref="E23:H23">
    <cfRule type="cellIs" dxfId="4226" priority="319" operator="greaterThan">
      <formula>$E$10</formula>
    </cfRule>
  </conditionalFormatting>
  <conditionalFormatting sqref="B23:D23">
    <cfRule type="cellIs" dxfId="4225" priority="318" operator="greaterThan">
      <formula>#REF!</formula>
    </cfRule>
  </conditionalFormatting>
  <conditionalFormatting sqref="E23:H23">
    <cfRule type="cellIs" dxfId="4224" priority="317" operator="greaterThan">
      <formula>$E$10</formula>
    </cfRule>
  </conditionalFormatting>
  <conditionalFormatting sqref="J23">
    <cfRule type="cellIs" dxfId="4223" priority="316" operator="greaterThan">
      <formula>$J$10</formula>
    </cfRule>
  </conditionalFormatting>
  <conditionalFormatting sqref="P23">
    <cfRule type="cellIs" dxfId="4222" priority="315" operator="greaterThan">
      <formula>$P$10</formula>
    </cfRule>
  </conditionalFormatting>
  <conditionalFormatting sqref="P23">
    <cfRule type="cellIs" dxfId="4221" priority="314" operator="greaterThan">
      <formula>$P$10</formula>
    </cfRule>
  </conditionalFormatting>
  <conditionalFormatting sqref="O22">
    <cfRule type="cellIs" dxfId="4220" priority="313" operator="greaterThan">
      <formula>$N$10</formula>
    </cfRule>
  </conditionalFormatting>
  <conditionalFormatting sqref="O22">
    <cfRule type="cellIs" dxfId="4219" priority="312" operator="greaterThan">
      <formula>$N$10</formula>
    </cfRule>
  </conditionalFormatting>
  <conditionalFormatting sqref="O23">
    <cfRule type="cellIs" dxfId="4218" priority="311" operator="greaterThan">
      <formula>$N$10</formula>
    </cfRule>
  </conditionalFormatting>
  <conditionalFormatting sqref="O23">
    <cfRule type="cellIs" dxfId="4217" priority="310" operator="greaterThan">
      <formula>$N$10</formula>
    </cfRule>
  </conditionalFormatting>
  <conditionalFormatting sqref="K22">
    <cfRule type="cellIs" dxfId="4216" priority="309" operator="greaterThan">
      <formula>$J$10</formula>
    </cfRule>
  </conditionalFormatting>
  <conditionalFormatting sqref="K23">
    <cfRule type="cellIs" dxfId="4215" priority="308" operator="greaterThan">
      <formula>$J$10</formula>
    </cfRule>
  </conditionalFormatting>
  <conditionalFormatting sqref="Q22">
    <cfRule type="cellIs" dxfId="4214" priority="307" operator="greaterThan">
      <formula>$J$10</formula>
    </cfRule>
  </conditionalFormatting>
  <conditionalFormatting sqref="Q23">
    <cfRule type="cellIs" dxfId="4213" priority="306" operator="greaterThan">
      <formula>$J$10</formula>
    </cfRule>
  </conditionalFormatting>
  <conditionalFormatting sqref="I24">
    <cfRule type="cellIs" dxfId="4212" priority="305" operator="greaterThan">
      <formula>$I$10</formula>
    </cfRule>
  </conditionalFormatting>
  <conditionalFormatting sqref="I24">
    <cfRule type="cellIs" dxfId="4211" priority="304" operator="greaterThan">
      <formula>$I$10</formula>
    </cfRule>
  </conditionalFormatting>
  <conditionalFormatting sqref="N24">
    <cfRule type="cellIs" dxfId="4210" priority="303" operator="greaterThan">
      <formula>$N$10</formula>
    </cfRule>
  </conditionalFormatting>
  <conditionalFormatting sqref="M24">
    <cfRule type="cellIs" dxfId="4209" priority="302" operator="greaterThan">
      <formula>$M$10</formula>
    </cfRule>
  </conditionalFormatting>
  <conditionalFormatting sqref="N24">
    <cfRule type="cellIs" dxfId="4208" priority="301" operator="greaterThan">
      <formula>$N$10</formula>
    </cfRule>
  </conditionalFormatting>
  <conditionalFormatting sqref="M24">
    <cfRule type="cellIs" dxfId="4207" priority="300" operator="greaterThan">
      <formula>$M$10</formula>
    </cfRule>
  </conditionalFormatting>
  <conditionalFormatting sqref="L24">
    <cfRule type="cellIs" dxfId="4206" priority="299" operator="greaterThan">
      <formula>$L$10</formula>
    </cfRule>
  </conditionalFormatting>
  <conditionalFormatting sqref="B24:D24">
    <cfRule type="cellIs" dxfId="4205" priority="298" operator="greaterThan">
      <formula>#REF!</formula>
    </cfRule>
  </conditionalFormatting>
  <conditionalFormatting sqref="E24:H24">
    <cfRule type="cellIs" dxfId="4204" priority="297" operator="greaterThan">
      <formula>$E$10</formula>
    </cfRule>
  </conditionalFormatting>
  <conditionalFormatting sqref="B24:D24">
    <cfRule type="cellIs" dxfId="4203" priority="296" operator="greaterThan">
      <formula>#REF!</formula>
    </cfRule>
  </conditionalFormatting>
  <conditionalFormatting sqref="E24:H24">
    <cfRule type="cellIs" dxfId="4202" priority="295" operator="greaterThan">
      <formula>$E$10</formula>
    </cfRule>
  </conditionalFormatting>
  <conditionalFormatting sqref="J24:K24">
    <cfRule type="cellIs" dxfId="4201" priority="294" operator="greaterThan">
      <formula>$J$10</formula>
    </cfRule>
  </conditionalFormatting>
  <conditionalFormatting sqref="P24">
    <cfRule type="cellIs" dxfId="4200" priority="293" operator="greaterThan">
      <formula>$P$10</formula>
    </cfRule>
  </conditionalFormatting>
  <conditionalFormatting sqref="P24">
    <cfRule type="cellIs" dxfId="4199" priority="292" operator="greaterThan">
      <formula>$P$10</formula>
    </cfRule>
  </conditionalFormatting>
  <conditionalFormatting sqref="O24">
    <cfRule type="cellIs" dxfId="4198" priority="291" operator="greaterThan">
      <formula>$N$10</formula>
    </cfRule>
  </conditionalFormatting>
  <conditionalFormatting sqref="O24">
    <cfRule type="cellIs" dxfId="4197" priority="290" operator="greaterThan">
      <formula>$N$10</formula>
    </cfRule>
  </conditionalFormatting>
  <conditionalFormatting sqref="Q24">
    <cfRule type="cellIs" dxfId="4196" priority="289" operator="greaterThan">
      <formula>$J$10</formula>
    </cfRule>
  </conditionalFormatting>
  <conditionalFormatting sqref="Q26">
    <cfRule type="cellIs" dxfId="4195" priority="251" operator="greaterThan">
      <formula>$J$10</formula>
    </cfRule>
  </conditionalFormatting>
  <conditionalFormatting sqref="I25">
    <cfRule type="cellIs" dxfId="4194" priority="288" operator="greaterThan">
      <formula>$I$10</formula>
    </cfRule>
  </conditionalFormatting>
  <conditionalFormatting sqref="I25">
    <cfRule type="cellIs" dxfId="4193" priority="287" operator="greaterThan">
      <formula>$I$10</formula>
    </cfRule>
  </conditionalFormatting>
  <conditionalFormatting sqref="N25">
    <cfRule type="cellIs" dxfId="4192" priority="286" operator="greaterThan">
      <formula>$N$10</formula>
    </cfRule>
  </conditionalFormatting>
  <conditionalFormatting sqref="M25">
    <cfRule type="cellIs" dxfId="4191" priority="285" operator="greaterThan">
      <formula>$M$10</formula>
    </cfRule>
  </conditionalFormatting>
  <conditionalFormatting sqref="N25">
    <cfRule type="cellIs" dxfId="4190" priority="284" operator="greaterThan">
      <formula>$N$10</formula>
    </cfRule>
  </conditionalFormatting>
  <conditionalFormatting sqref="M25">
    <cfRule type="cellIs" dxfId="4189" priority="283" operator="greaterThan">
      <formula>$M$10</formula>
    </cfRule>
  </conditionalFormatting>
  <conditionalFormatting sqref="L25">
    <cfRule type="cellIs" dxfId="4188" priority="282" operator="greaterThan">
      <formula>$L$10</formula>
    </cfRule>
  </conditionalFormatting>
  <conditionalFormatting sqref="B25:D25">
    <cfRule type="cellIs" dxfId="4187" priority="281" operator="greaterThan">
      <formula>#REF!</formula>
    </cfRule>
  </conditionalFormatting>
  <conditionalFormatting sqref="B25:D25">
    <cfRule type="cellIs" dxfId="4186" priority="280" operator="greaterThan">
      <formula>#REF!</formula>
    </cfRule>
  </conditionalFormatting>
  <conditionalFormatting sqref="J25:K25">
    <cfRule type="cellIs" dxfId="4185" priority="279" operator="greaterThan">
      <formula>$J$10</formula>
    </cfRule>
  </conditionalFormatting>
  <conditionalFormatting sqref="P25">
    <cfRule type="cellIs" dxfId="4184" priority="278" operator="greaterThan">
      <formula>$P$10</formula>
    </cfRule>
  </conditionalFormatting>
  <conditionalFormatting sqref="P25">
    <cfRule type="cellIs" dxfId="4183" priority="277" operator="greaterThan">
      <formula>$P$10</formula>
    </cfRule>
  </conditionalFormatting>
  <conditionalFormatting sqref="I26">
    <cfRule type="cellIs" dxfId="4182" priority="276" operator="greaterThan">
      <formula>$I$10</formula>
    </cfRule>
  </conditionalFormatting>
  <conditionalFormatting sqref="I26">
    <cfRule type="cellIs" dxfId="4181" priority="275" operator="greaterThan">
      <formula>$I$10</formula>
    </cfRule>
  </conditionalFormatting>
  <conditionalFormatting sqref="N26">
    <cfRule type="cellIs" dxfId="4180" priority="274" operator="greaterThan">
      <formula>$N$10</formula>
    </cfRule>
  </conditionalFormatting>
  <conditionalFormatting sqref="M26">
    <cfRule type="cellIs" dxfId="4179" priority="273" operator="greaterThan">
      <formula>$M$10</formula>
    </cfRule>
  </conditionalFormatting>
  <conditionalFormatting sqref="N26">
    <cfRule type="cellIs" dxfId="4178" priority="272" operator="greaterThan">
      <formula>$N$10</formula>
    </cfRule>
  </conditionalFormatting>
  <conditionalFormatting sqref="M26">
    <cfRule type="cellIs" dxfId="4177" priority="271" operator="greaterThan">
      <formula>$M$10</formula>
    </cfRule>
  </conditionalFormatting>
  <conditionalFormatting sqref="L26">
    <cfRule type="cellIs" dxfId="4176" priority="270" operator="greaterThan">
      <formula>$L$10</formula>
    </cfRule>
  </conditionalFormatting>
  <conditionalFormatting sqref="B26:D26">
    <cfRule type="cellIs" dxfId="4175" priority="269" operator="greaterThan">
      <formula>#REF!</formula>
    </cfRule>
  </conditionalFormatting>
  <conditionalFormatting sqref="E26:H26">
    <cfRule type="cellIs" dxfId="4174" priority="268" operator="greaterThan">
      <formula>$E$10</formula>
    </cfRule>
  </conditionalFormatting>
  <conditionalFormatting sqref="B26:D26">
    <cfRule type="cellIs" dxfId="4173" priority="267" operator="greaterThan">
      <formula>#REF!</formula>
    </cfRule>
  </conditionalFormatting>
  <conditionalFormatting sqref="E26:H26">
    <cfRule type="cellIs" dxfId="4172" priority="266" operator="greaterThan">
      <formula>$E$10</formula>
    </cfRule>
  </conditionalFormatting>
  <conditionalFormatting sqref="J26:K26">
    <cfRule type="cellIs" dxfId="4171" priority="265" operator="greaterThan">
      <formula>$J$10</formula>
    </cfRule>
  </conditionalFormatting>
  <conditionalFormatting sqref="P26">
    <cfRule type="cellIs" dxfId="4170" priority="264" operator="greaterThan">
      <formula>$P$10</formula>
    </cfRule>
  </conditionalFormatting>
  <conditionalFormatting sqref="P26">
    <cfRule type="cellIs" dxfId="4169" priority="263" operator="greaterThan">
      <formula>$P$10</formula>
    </cfRule>
  </conditionalFormatting>
  <conditionalFormatting sqref="O25">
    <cfRule type="cellIs" dxfId="4168" priority="262" operator="greaterThan">
      <formula>$N$10</formula>
    </cfRule>
  </conditionalFormatting>
  <conditionalFormatting sqref="O25">
    <cfRule type="cellIs" dxfId="4167" priority="261" operator="greaterThan">
      <formula>$N$10</formula>
    </cfRule>
  </conditionalFormatting>
  <conditionalFormatting sqref="O26">
    <cfRule type="cellIs" dxfId="4166" priority="260" operator="greaterThan">
      <formula>$N$10</formula>
    </cfRule>
  </conditionalFormatting>
  <conditionalFormatting sqref="O26">
    <cfRule type="cellIs" dxfId="4165" priority="259" operator="greaterThan">
      <formula>$N$10</formula>
    </cfRule>
  </conditionalFormatting>
  <conditionalFormatting sqref="E25">
    <cfRule type="cellIs" dxfId="4164" priority="258" operator="greaterThan">
      <formula>#REF!</formula>
    </cfRule>
  </conditionalFormatting>
  <conditionalFormatting sqref="E25">
    <cfRule type="cellIs" dxfId="4163" priority="257" operator="greaterThan">
      <formula>#REF!</formula>
    </cfRule>
  </conditionalFormatting>
  <conditionalFormatting sqref="F25">
    <cfRule type="cellIs" dxfId="4162" priority="256" operator="greaterThan">
      <formula>#REF!</formula>
    </cfRule>
  </conditionalFormatting>
  <conditionalFormatting sqref="F25">
    <cfRule type="cellIs" dxfId="4161" priority="255" operator="greaterThan">
      <formula>#REF!</formula>
    </cfRule>
  </conditionalFormatting>
  <conditionalFormatting sqref="G25:H25">
    <cfRule type="cellIs" dxfId="4160" priority="254" operator="greaterThan">
      <formula>#REF!</formula>
    </cfRule>
  </conditionalFormatting>
  <conditionalFormatting sqref="G25:H25">
    <cfRule type="cellIs" dxfId="4159" priority="253" operator="greaterThan">
      <formula>#REF!</formula>
    </cfRule>
  </conditionalFormatting>
  <conditionalFormatting sqref="Q25">
    <cfRule type="cellIs" dxfId="4158" priority="252" operator="greaterThan">
      <formula>$J$10</formula>
    </cfRule>
  </conditionalFormatting>
  <conditionalFormatting sqref="I27">
    <cfRule type="cellIs" dxfId="4157" priority="250" operator="greaterThan">
      <formula>$I$10</formula>
    </cfRule>
  </conditionalFormatting>
  <conditionalFormatting sqref="I27">
    <cfRule type="cellIs" dxfId="4156" priority="249" operator="greaterThan">
      <formula>$I$10</formula>
    </cfRule>
  </conditionalFormatting>
  <conditionalFormatting sqref="N27">
    <cfRule type="cellIs" dxfId="4155" priority="248" operator="greaterThan">
      <formula>$N$10</formula>
    </cfRule>
  </conditionalFormatting>
  <conditionalFormatting sqref="M27">
    <cfRule type="cellIs" dxfId="4154" priority="247" operator="greaterThan">
      <formula>$M$10</formula>
    </cfRule>
  </conditionalFormatting>
  <conditionalFormatting sqref="N27">
    <cfRule type="cellIs" dxfId="4153" priority="246" operator="greaterThan">
      <formula>$N$10</formula>
    </cfRule>
  </conditionalFormatting>
  <conditionalFormatting sqref="M27">
    <cfRule type="cellIs" dxfId="4152" priority="245" operator="greaterThan">
      <formula>$M$10</formula>
    </cfRule>
  </conditionalFormatting>
  <conditionalFormatting sqref="L27">
    <cfRule type="cellIs" dxfId="4151" priority="244" operator="greaterThan">
      <formula>$L$10</formula>
    </cfRule>
  </conditionalFormatting>
  <conditionalFormatting sqref="B27:D27">
    <cfRule type="cellIs" dxfId="4150" priority="243" operator="greaterThan">
      <formula>#REF!</formula>
    </cfRule>
  </conditionalFormatting>
  <conditionalFormatting sqref="E27:H27">
    <cfRule type="cellIs" dxfId="4149" priority="242" operator="greaterThan">
      <formula>$E$10</formula>
    </cfRule>
  </conditionalFormatting>
  <conditionalFormatting sqref="B27:D27">
    <cfRule type="cellIs" dxfId="4148" priority="241" operator="greaterThan">
      <formula>#REF!</formula>
    </cfRule>
  </conditionalFormatting>
  <conditionalFormatting sqref="E27:H27">
    <cfRule type="cellIs" dxfId="4147" priority="240" operator="greaterThan">
      <formula>$E$10</formula>
    </cfRule>
  </conditionalFormatting>
  <conditionalFormatting sqref="J27:K27">
    <cfRule type="cellIs" dxfId="4146" priority="239" operator="greaterThan">
      <formula>$J$10</formula>
    </cfRule>
  </conditionalFormatting>
  <conditionalFormatting sqref="P27">
    <cfRule type="cellIs" dxfId="4145" priority="238" operator="greaterThan">
      <formula>$P$10</formula>
    </cfRule>
  </conditionalFormatting>
  <conditionalFormatting sqref="P27">
    <cfRule type="cellIs" dxfId="4144" priority="237" operator="greaterThan">
      <formula>$P$10</formula>
    </cfRule>
  </conditionalFormatting>
  <conditionalFormatting sqref="I28">
    <cfRule type="cellIs" dxfId="4143" priority="236" operator="greaterThan">
      <formula>$I$10</formula>
    </cfRule>
  </conditionalFormatting>
  <conditionalFormatting sqref="I28">
    <cfRule type="cellIs" dxfId="4142" priority="235" operator="greaterThan">
      <formula>$I$10</formula>
    </cfRule>
  </conditionalFormatting>
  <conditionalFormatting sqref="N28">
    <cfRule type="cellIs" dxfId="4141" priority="234" operator="greaterThan">
      <formula>$N$10</formula>
    </cfRule>
  </conditionalFormatting>
  <conditionalFormatting sqref="M28">
    <cfRule type="cellIs" dxfId="4140" priority="233" operator="greaterThan">
      <formula>$M$10</formula>
    </cfRule>
  </conditionalFormatting>
  <conditionalFormatting sqref="N28">
    <cfRule type="cellIs" dxfId="4139" priority="232" operator="greaterThan">
      <formula>$N$10</formula>
    </cfRule>
  </conditionalFormatting>
  <conditionalFormatting sqref="M28">
    <cfRule type="cellIs" dxfId="4138" priority="231" operator="greaterThan">
      <formula>$M$10</formula>
    </cfRule>
  </conditionalFormatting>
  <conditionalFormatting sqref="L28">
    <cfRule type="cellIs" dxfId="4137" priority="230" operator="greaterThan">
      <formula>$L$10</formula>
    </cfRule>
  </conditionalFormatting>
  <conditionalFormatting sqref="B28:D28">
    <cfRule type="cellIs" dxfId="4136" priority="229" operator="greaterThan">
      <formula>#REF!</formula>
    </cfRule>
  </conditionalFormatting>
  <conditionalFormatting sqref="E28:H28">
    <cfRule type="cellIs" dxfId="4135" priority="228" operator="greaterThan">
      <formula>$E$10</formula>
    </cfRule>
  </conditionalFormatting>
  <conditionalFormatting sqref="B28:D28">
    <cfRule type="cellIs" dxfId="4134" priority="227" operator="greaterThan">
      <formula>#REF!</formula>
    </cfRule>
  </conditionalFormatting>
  <conditionalFormatting sqref="E28:H28">
    <cfRule type="cellIs" dxfId="4133" priority="226" operator="greaterThan">
      <formula>$E$10</formula>
    </cfRule>
  </conditionalFormatting>
  <conditionalFormatting sqref="J28:K28">
    <cfRule type="cellIs" dxfId="4132" priority="225" operator="greaterThan">
      <formula>$J$10</formula>
    </cfRule>
  </conditionalFormatting>
  <conditionalFormatting sqref="P28">
    <cfRule type="cellIs" dxfId="4131" priority="224" operator="greaterThan">
      <formula>$P$10</formula>
    </cfRule>
  </conditionalFormatting>
  <conditionalFormatting sqref="P28">
    <cfRule type="cellIs" dxfId="4130" priority="223" operator="greaterThan">
      <formula>$P$10</formula>
    </cfRule>
  </conditionalFormatting>
  <conditionalFormatting sqref="O27">
    <cfRule type="cellIs" dxfId="4129" priority="222" operator="greaterThan">
      <formula>$N$10</formula>
    </cfRule>
  </conditionalFormatting>
  <conditionalFormatting sqref="O27">
    <cfRule type="cellIs" dxfId="4128" priority="221" operator="greaterThan">
      <formula>$N$10</formula>
    </cfRule>
  </conditionalFormatting>
  <conditionalFormatting sqref="O28">
    <cfRule type="cellIs" dxfId="4127" priority="220" operator="greaterThan">
      <formula>$N$10</formula>
    </cfRule>
  </conditionalFormatting>
  <conditionalFormatting sqref="O28">
    <cfRule type="cellIs" dxfId="4126" priority="219" operator="greaterThan">
      <formula>$N$10</formula>
    </cfRule>
  </conditionalFormatting>
  <conditionalFormatting sqref="Q27">
    <cfRule type="cellIs" dxfId="4125" priority="218" operator="greaterThan">
      <formula>$J$10</formula>
    </cfRule>
  </conditionalFormatting>
  <conditionalFormatting sqref="Q28">
    <cfRule type="cellIs" dxfId="4124" priority="217" operator="greaterThan">
      <formula>$J$10</formula>
    </cfRule>
  </conditionalFormatting>
  <conditionalFormatting sqref="I29">
    <cfRule type="cellIs" dxfId="4123" priority="216" operator="greaterThan">
      <formula>$I$10</formula>
    </cfRule>
  </conditionalFormatting>
  <conditionalFormatting sqref="I29">
    <cfRule type="cellIs" dxfId="4122" priority="215" operator="greaterThan">
      <formula>$I$10</formula>
    </cfRule>
  </conditionalFormatting>
  <conditionalFormatting sqref="N29">
    <cfRule type="cellIs" dxfId="4121" priority="214" operator="greaterThan">
      <formula>$N$10</formula>
    </cfRule>
  </conditionalFormatting>
  <conditionalFormatting sqref="M29">
    <cfRule type="cellIs" dxfId="4120" priority="213" operator="greaterThan">
      <formula>$M$10</formula>
    </cfRule>
  </conditionalFormatting>
  <conditionalFormatting sqref="N29">
    <cfRule type="cellIs" dxfId="4119" priority="212" operator="greaterThan">
      <formula>$N$10</formula>
    </cfRule>
  </conditionalFormatting>
  <conditionalFormatting sqref="M29">
    <cfRule type="cellIs" dxfId="4118" priority="211" operator="greaterThan">
      <formula>$M$10</formula>
    </cfRule>
  </conditionalFormatting>
  <conditionalFormatting sqref="L29">
    <cfRule type="cellIs" dxfId="4117" priority="210" operator="greaterThan">
      <formula>$L$10</formula>
    </cfRule>
  </conditionalFormatting>
  <conditionalFormatting sqref="B29:D29">
    <cfRule type="cellIs" dxfId="4116" priority="209" operator="greaterThan">
      <formula>#REF!</formula>
    </cfRule>
  </conditionalFormatting>
  <conditionalFormatting sqref="E29:H29">
    <cfRule type="cellIs" dxfId="4115" priority="208" operator="greaterThan">
      <formula>$E$10</formula>
    </cfRule>
  </conditionalFormatting>
  <conditionalFormatting sqref="B29:D29">
    <cfRule type="cellIs" dxfId="4114" priority="207" operator="greaterThan">
      <formula>#REF!</formula>
    </cfRule>
  </conditionalFormatting>
  <conditionalFormatting sqref="E29:H29">
    <cfRule type="cellIs" dxfId="4113" priority="206" operator="greaterThan">
      <formula>$E$10</formula>
    </cfRule>
  </conditionalFormatting>
  <conditionalFormatting sqref="J29">
    <cfRule type="cellIs" dxfId="4112" priority="205" operator="greaterThan">
      <formula>$J$10</formula>
    </cfRule>
  </conditionalFormatting>
  <conditionalFormatting sqref="P29">
    <cfRule type="cellIs" dxfId="4111" priority="204" operator="greaterThan">
      <formula>$P$10</formula>
    </cfRule>
  </conditionalFormatting>
  <conditionalFormatting sqref="P29">
    <cfRule type="cellIs" dxfId="4110" priority="203" operator="greaterThan">
      <formula>$P$10</formula>
    </cfRule>
  </conditionalFormatting>
  <conditionalFormatting sqref="I30">
    <cfRule type="cellIs" dxfId="4109" priority="202" operator="greaterThan">
      <formula>$I$10</formula>
    </cfRule>
  </conditionalFormatting>
  <conditionalFormatting sqref="I30">
    <cfRule type="cellIs" dxfId="4108" priority="201" operator="greaterThan">
      <formula>$I$10</formula>
    </cfRule>
  </conditionalFormatting>
  <conditionalFormatting sqref="N30">
    <cfRule type="cellIs" dxfId="4107" priority="200" operator="greaterThan">
      <formula>$N$10</formula>
    </cfRule>
  </conditionalFormatting>
  <conditionalFormatting sqref="M30">
    <cfRule type="cellIs" dxfId="4106" priority="199" operator="greaterThan">
      <formula>$M$10</formula>
    </cfRule>
  </conditionalFormatting>
  <conditionalFormatting sqref="N30">
    <cfRule type="cellIs" dxfId="4105" priority="198" operator="greaterThan">
      <formula>$N$10</formula>
    </cfRule>
  </conditionalFormatting>
  <conditionalFormatting sqref="M30">
    <cfRule type="cellIs" dxfId="4104" priority="197" operator="greaterThan">
      <formula>$M$10</formula>
    </cfRule>
  </conditionalFormatting>
  <conditionalFormatting sqref="L30">
    <cfRule type="cellIs" dxfId="4103" priority="196" operator="greaterThan">
      <formula>$L$10</formula>
    </cfRule>
  </conditionalFormatting>
  <conditionalFormatting sqref="B30:D30">
    <cfRule type="cellIs" dxfId="4102" priority="195" operator="greaterThan">
      <formula>#REF!</formula>
    </cfRule>
  </conditionalFormatting>
  <conditionalFormatting sqref="E30:H30">
    <cfRule type="cellIs" dxfId="4101" priority="194" operator="greaterThan">
      <formula>$E$10</formula>
    </cfRule>
  </conditionalFormatting>
  <conditionalFormatting sqref="B30:D30">
    <cfRule type="cellIs" dxfId="4100" priority="193" operator="greaterThan">
      <formula>#REF!</formula>
    </cfRule>
  </conditionalFormatting>
  <conditionalFormatting sqref="E30:H30">
    <cfRule type="cellIs" dxfId="4099" priority="192" operator="greaterThan">
      <formula>$E$10</formula>
    </cfRule>
  </conditionalFormatting>
  <conditionalFormatting sqref="J30">
    <cfRule type="cellIs" dxfId="4098" priority="191" operator="greaterThan">
      <formula>$J$10</formula>
    </cfRule>
  </conditionalFormatting>
  <conditionalFormatting sqref="P30">
    <cfRule type="cellIs" dxfId="4097" priority="190" operator="greaterThan">
      <formula>$P$10</formula>
    </cfRule>
  </conditionalFormatting>
  <conditionalFormatting sqref="P30">
    <cfRule type="cellIs" dxfId="4096" priority="189" operator="greaterThan">
      <formula>$P$10</formula>
    </cfRule>
  </conditionalFormatting>
  <conditionalFormatting sqref="O29">
    <cfRule type="cellIs" dxfId="4095" priority="188" operator="greaterThan">
      <formula>$N$10</formula>
    </cfRule>
  </conditionalFormatting>
  <conditionalFormatting sqref="O29">
    <cfRule type="cellIs" dxfId="4094" priority="187" operator="greaterThan">
      <formula>$N$10</formula>
    </cfRule>
  </conditionalFormatting>
  <conditionalFormatting sqref="O30">
    <cfRule type="cellIs" dxfId="4093" priority="186" operator="greaterThan">
      <formula>$N$10</formula>
    </cfRule>
  </conditionalFormatting>
  <conditionalFormatting sqref="O30">
    <cfRule type="cellIs" dxfId="4092" priority="185" operator="greaterThan">
      <formula>$N$10</formula>
    </cfRule>
  </conditionalFormatting>
  <conditionalFormatting sqref="K29">
    <cfRule type="cellIs" dxfId="4091" priority="184" operator="greaterThan">
      <formula>$J$10</formula>
    </cfRule>
  </conditionalFormatting>
  <conditionalFormatting sqref="K30">
    <cfRule type="cellIs" dxfId="4090" priority="183" operator="greaterThan">
      <formula>$J$10</formula>
    </cfRule>
  </conditionalFormatting>
  <conditionalFormatting sqref="Q29">
    <cfRule type="cellIs" dxfId="4089" priority="182" operator="greaterThan">
      <formula>$J$10</formula>
    </cfRule>
  </conditionalFormatting>
  <conditionalFormatting sqref="Q30">
    <cfRule type="cellIs" dxfId="4088" priority="181" operator="greaterThan">
      <formula>$J$10</formula>
    </cfRule>
  </conditionalFormatting>
  <conditionalFormatting sqref="I31">
    <cfRule type="cellIs" dxfId="4087" priority="180" operator="greaterThan">
      <formula>$I$10</formula>
    </cfRule>
  </conditionalFormatting>
  <conditionalFormatting sqref="I31">
    <cfRule type="cellIs" dxfId="4086" priority="179" operator="greaterThan">
      <formula>$I$10</formula>
    </cfRule>
  </conditionalFormatting>
  <conditionalFormatting sqref="N31">
    <cfRule type="cellIs" dxfId="4085" priority="178" operator="greaterThan">
      <formula>$N$10</formula>
    </cfRule>
  </conditionalFormatting>
  <conditionalFormatting sqref="M31">
    <cfRule type="cellIs" dxfId="4084" priority="177" operator="greaterThan">
      <formula>$M$10</formula>
    </cfRule>
  </conditionalFormatting>
  <conditionalFormatting sqref="N31">
    <cfRule type="cellIs" dxfId="4083" priority="176" operator="greaterThan">
      <formula>$N$10</formula>
    </cfRule>
  </conditionalFormatting>
  <conditionalFormatting sqref="M31">
    <cfRule type="cellIs" dxfId="4082" priority="175" operator="greaterThan">
      <formula>$M$10</formula>
    </cfRule>
  </conditionalFormatting>
  <conditionalFormatting sqref="L31">
    <cfRule type="cellIs" dxfId="4081" priority="174" operator="greaterThan">
      <formula>$L$10</formula>
    </cfRule>
  </conditionalFormatting>
  <conditionalFormatting sqref="B31:D31">
    <cfRule type="cellIs" dxfId="4080" priority="173" operator="greaterThan">
      <formula>#REF!</formula>
    </cfRule>
  </conditionalFormatting>
  <conditionalFormatting sqref="E31:H31">
    <cfRule type="cellIs" dxfId="4079" priority="172" operator="greaterThan">
      <formula>$E$10</formula>
    </cfRule>
  </conditionalFormatting>
  <conditionalFormatting sqref="B31:D31">
    <cfRule type="cellIs" dxfId="4078" priority="171" operator="greaterThan">
      <formula>#REF!</formula>
    </cfRule>
  </conditionalFormatting>
  <conditionalFormatting sqref="E31:H31">
    <cfRule type="cellIs" dxfId="4077" priority="170" operator="greaterThan">
      <formula>$E$10</formula>
    </cfRule>
  </conditionalFormatting>
  <conditionalFormatting sqref="J31:K31">
    <cfRule type="cellIs" dxfId="4076" priority="169" operator="greaterThan">
      <formula>$J$10</formula>
    </cfRule>
  </conditionalFormatting>
  <conditionalFormatting sqref="P31">
    <cfRule type="cellIs" dxfId="4075" priority="168" operator="greaterThan">
      <formula>$P$10</formula>
    </cfRule>
  </conditionalFormatting>
  <conditionalFormatting sqref="P31">
    <cfRule type="cellIs" dxfId="4074" priority="167" operator="greaterThan">
      <formula>$P$10</formula>
    </cfRule>
  </conditionalFormatting>
  <conditionalFormatting sqref="O31">
    <cfRule type="cellIs" dxfId="4073" priority="166" operator="greaterThan">
      <formula>$N$10</formula>
    </cfRule>
  </conditionalFormatting>
  <conditionalFormatting sqref="O31">
    <cfRule type="cellIs" dxfId="4072" priority="165" operator="greaterThan">
      <formula>$N$10</formula>
    </cfRule>
  </conditionalFormatting>
  <conditionalFormatting sqref="Q31">
    <cfRule type="cellIs" dxfId="4071" priority="164" operator="greaterThan">
      <formula>$J$10</formula>
    </cfRule>
  </conditionalFormatting>
  <conditionalFormatting sqref="Q33">
    <cfRule type="cellIs" dxfId="4070" priority="126" operator="greaterThan">
      <formula>$J$10</formula>
    </cfRule>
  </conditionalFormatting>
  <conditionalFormatting sqref="I32">
    <cfRule type="cellIs" dxfId="4069" priority="163" operator="greaterThan">
      <formula>$I$10</formula>
    </cfRule>
  </conditionalFormatting>
  <conditionalFormatting sqref="I32">
    <cfRule type="cellIs" dxfId="4068" priority="162" operator="greaterThan">
      <formula>$I$10</formula>
    </cfRule>
  </conditionalFormatting>
  <conditionalFormatting sqref="N32">
    <cfRule type="cellIs" dxfId="4067" priority="161" operator="greaterThan">
      <formula>$N$10</formula>
    </cfRule>
  </conditionalFormatting>
  <conditionalFormatting sqref="M32">
    <cfRule type="cellIs" dxfId="4066" priority="160" operator="greaterThan">
      <formula>$M$10</formula>
    </cfRule>
  </conditionalFormatting>
  <conditionalFormatting sqref="N32">
    <cfRule type="cellIs" dxfId="4065" priority="159" operator="greaterThan">
      <formula>$N$10</formula>
    </cfRule>
  </conditionalFormatting>
  <conditionalFormatting sqref="M32">
    <cfRule type="cellIs" dxfId="4064" priority="158" operator="greaterThan">
      <formula>$M$10</formula>
    </cfRule>
  </conditionalFormatting>
  <conditionalFormatting sqref="L32">
    <cfRule type="cellIs" dxfId="4063" priority="157" operator="greaterThan">
      <formula>$L$10</formula>
    </cfRule>
  </conditionalFormatting>
  <conditionalFormatting sqref="B32:D32">
    <cfRule type="cellIs" dxfId="4062" priority="156" operator="greaterThan">
      <formula>#REF!</formula>
    </cfRule>
  </conditionalFormatting>
  <conditionalFormatting sqref="B32:D32">
    <cfRule type="cellIs" dxfId="4061" priority="155" operator="greaterThan">
      <formula>#REF!</formula>
    </cfRule>
  </conditionalFormatting>
  <conditionalFormatting sqref="J32:K32">
    <cfRule type="cellIs" dxfId="4060" priority="154" operator="greaterThan">
      <formula>$J$10</formula>
    </cfRule>
  </conditionalFormatting>
  <conditionalFormatting sqref="P32">
    <cfRule type="cellIs" dxfId="4059" priority="153" operator="greaterThan">
      <formula>$P$10</formula>
    </cfRule>
  </conditionalFormatting>
  <conditionalFormatting sqref="P32">
    <cfRule type="cellIs" dxfId="4058" priority="152" operator="greaterThan">
      <formula>$P$10</formula>
    </cfRule>
  </conditionalFormatting>
  <conditionalFormatting sqref="I33">
    <cfRule type="cellIs" dxfId="4057" priority="151" operator="greaterThan">
      <formula>$I$10</formula>
    </cfRule>
  </conditionalFormatting>
  <conditionalFormatting sqref="I33">
    <cfRule type="cellIs" dxfId="4056" priority="150" operator="greaterThan">
      <formula>$I$10</formula>
    </cfRule>
  </conditionalFormatting>
  <conditionalFormatting sqref="N33">
    <cfRule type="cellIs" dxfId="4055" priority="149" operator="greaterThan">
      <formula>$N$10</formula>
    </cfRule>
  </conditionalFormatting>
  <conditionalFormatting sqref="M33">
    <cfRule type="cellIs" dxfId="4054" priority="148" operator="greaterThan">
      <formula>$M$10</formula>
    </cfRule>
  </conditionalFormatting>
  <conditionalFormatting sqref="N33">
    <cfRule type="cellIs" dxfId="4053" priority="147" operator="greaterThan">
      <formula>$N$10</formula>
    </cfRule>
  </conditionalFormatting>
  <conditionalFormatting sqref="M33">
    <cfRule type="cellIs" dxfId="4052" priority="146" operator="greaterThan">
      <formula>$M$10</formula>
    </cfRule>
  </conditionalFormatting>
  <conditionalFormatting sqref="L33">
    <cfRule type="cellIs" dxfId="4051" priority="145" operator="greaterThan">
      <formula>$L$10</formula>
    </cfRule>
  </conditionalFormatting>
  <conditionalFormatting sqref="B33:D33">
    <cfRule type="cellIs" dxfId="4050" priority="144" operator="greaterThan">
      <formula>#REF!</formula>
    </cfRule>
  </conditionalFormatting>
  <conditionalFormatting sqref="E33:H33">
    <cfRule type="cellIs" dxfId="4049" priority="143" operator="greaterThan">
      <formula>$E$10</formula>
    </cfRule>
  </conditionalFormatting>
  <conditionalFormatting sqref="B33:D33">
    <cfRule type="cellIs" dxfId="4048" priority="142" operator="greaterThan">
      <formula>#REF!</formula>
    </cfRule>
  </conditionalFormatting>
  <conditionalFormatting sqref="E33:H33">
    <cfRule type="cellIs" dxfId="4047" priority="141" operator="greaterThan">
      <formula>$E$10</formula>
    </cfRule>
  </conditionalFormatting>
  <conditionalFormatting sqref="J33:K33">
    <cfRule type="cellIs" dxfId="4046" priority="140" operator="greaterThan">
      <formula>$J$10</formula>
    </cfRule>
  </conditionalFormatting>
  <conditionalFormatting sqref="P33">
    <cfRule type="cellIs" dxfId="4045" priority="139" operator="greaterThan">
      <formula>$P$10</formula>
    </cfRule>
  </conditionalFormatting>
  <conditionalFormatting sqref="P33">
    <cfRule type="cellIs" dxfId="4044" priority="138" operator="greaterThan">
      <formula>$P$10</formula>
    </cfRule>
  </conditionalFormatting>
  <conditionalFormatting sqref="O32">
    <cfRule type="cellIs" dxfId="4043" priority="137" operator="greaterThan">
      <formula>$N$10</formula>
    </cfRule>
  </conditionalFormatting>
  <conditionalFormatting sqref="O32">
    <cfRule type="cellIs" dxfId="4042" priority="136" operator="greaterThan">
      <formula>$N$10</formula>
    </cfRule>
  </conditionalFormatting>
  <conditionalFormatting sqref="O33">
    <cfRule type="cellIs" dxfId="4041" priority="135" operator="greaterThan">
      <formula>$N$10</formula>
    </cfRule>
  </conditionalFormatting>
  <conditionalFormatting sqref="O33">
    <cfRule type="cellIs" dxfId="4040" priority="134" operator="greaterThan">
      <formula>$N$10</formula>
    </cfRule>
  </conditionalFormatting>
  <conditionalFormatting sqref="E32">
    <cfRule type="cellIs" dxfId="4039" priority="133" operator="greaterThan">
      <formula>#REF!</formula>
    </cfRule>
  </conditionalFormatting>
  <conditionalFormatting sqref="E32">
    <cfRule type="cellIs" dxfId="4038" priority="132" operator="greaterThan">
      <formula>#REF!</formula>
    </cfRule>
  </conditionalFormatting>
  <conditionalFormatting sqref="F32">
    <cfRule type="cellIs" dxfId="4037" priority="131" operator="greaterThan">
      <formula>#REF!</formula>
    </cfRule>
  </conditionalFormatting>
  <conditionalFormatting sqref="F32">
    <cfRule type="cellIs" dxfId="4036" priority="130" operator="greaterThan">
      <formula>#REF!</formula>
    </cfRule>
  </conditionalFormatting>
  <conditionalFormatting sqref="G32:H32">
    <cfRule type="cellIs" dxfId="4035" priority="129" operator="greaterThan">
      <formula>#REF!</formula>
    </cfRule>
  </conditionalFormatting>
  <conditionalFormatting sqref="G32:H32">
    <cfRule type="cellIs" dxfId="4034" priority="128" operator="greaterThan">
      <formula>#REF!</formula>
    </cfRule>
  </conditionalFormatting>
  <conditionalFormatting sqref="Q32">
    <cfRule type="cellIs" dxfId="4033" priority="127" operator="greaterThan">
      <formula>$J$10</formula>
    </cfRule>
  </conditionalFormatting>
  <conditionalFormatting sqref="I34">
    <cfRule type="cellIs" dxfId="4032" priority="125" operator="greaterThan">
      <formula>$I$10</formula>
    </cfRule>
  </conditionalFormatting>
  <conditionalFormatting sqref="I34">
    <cfRule type="cellIs" dxfId="4031" priority="124" operator="greaterThan">
      <formula>$I$10</formula>
    </cfRule>
  </conditionalFormatting>
  <conditionalFormatting sqref="N34">
    <cfRule type="cellIs" dxfId="4030" priority="123" operator="greaterThan">
      <formula>$N$10</formula>
    </cfRule>
  </conditionalFormatting>
  <conditionalFormatting sqref="M34">
    <cfRule type="cellIs" dxfId="4029" priority="122" operator="greaterThan">
      <formula>$M$10</formula>
    </cfRule>
  </conditionalFormatting>
  <conditionalFormatting sqref="N34">
    <cfRule type="cellIs" dxfId="4028" priority="121" operator="greaterThan">
      <formula>$N$10</formula>
    </cfRule>
  </conditionalFormatting>
  <conditionalFormatting sqref="M34">
    <cfRule type="cellIs" dxfId="4027" priority="120" operator="greaterThan">
      <formula>$M$10</formula>
    </cfRule>
  </conditionalFormatting>
  <conditionalFormatting sqref="L34">
    <cfRule type="cellIs" dxfId="4026" priority="119" operator="greaterThan">
      <formula>$L$10</formula>
    </cfRule>
  </conditionalFormatting>
  <conditionalFormatting sqref="B34:D34">
    <cfRule type="cellIs" dxfId="4025" priority="118" operator="greaterThan">
      <formula>#REF!</formula>
    </cfRule>
  </conditionalFormatting>
  <conditionalFormatting sqref="E34:H34">
    <cfRule type="cellIs" dxfId="4024" priority="117" operator="greaterThan">
      <formula>$E$10</formula>
    </cfRule>
  </conditionalFormatting>
  <conditionalFormatting sqref="B34:D34">
    <cfRule type="cellIs" dxfId="4023" priority="116" operator="greaterThan">
      <formula>#REF!</formula>
    </cfRule>
  </conditionalFormatting>
  <conditionalFormatting sqref="E34:H34">
    <cfRule type="cellIs" dxfId="4022" priority="115" operator="greaterThan">
      <formula>$E$10</formula>
    </cfRule>
  </conditionalFormatting>
  <conditionalFormatting sqref="J34:K34">
    <cfRule type="cellIs" dxfId="4021" priority="114" operator="greaterThan">
      <formula>$J$10</formula>
    </cfRule>
  </conditionalFormatting>
  <conditionalFormatting sqref="P34">
    <cfRule type="cellIs" dxfId="4020" priority="113" operator="greaterThan">
      <formula>$P$10</formula>
    </cfRule>
  </conditionalFormatting>
  <conditionalFormatting sqref="P34">
    <cfRule type="cellIs" dxfId="4019" priority="112" operator="greaterThan">
      <formula>$P$10</formula>
    </cfRule>
  </conditionalFormatting>
  <conditionalFormatting sqref="I35">
    <cfRule type="cellIs" dxfId="4018" priority="111" operator="greaterThan">
      <formula>$I$10</formula>
    </cfRule>
  </conditionalFormatting>
  <conditionalFormatting sqref="I35">
    <cfRule type="cellIs" dxfId="4017" priority="110" operator="greaterThan">
      <formula>$I$10</formula>
    </cfRule>
  </conditionalFormatting>
  <conditionalFormatting sqref="N35">
    <cfRule type="cellIs" dxfId="4016" priority="109" operator="greaterThan">
      <formula>$N$10</formula>
    </cfRule>
  </conditionalFormatting>
  <conditionalFormatting sqref="M35">
    <cfRule type="cellIs" dxfId="4015" priority="108" operator="greaterThan">
      <formula>$M$10</formula>
    </cfRule>
  </conditionalFormatting>
  <conditionalFormatting sqref="N35">
    <cfRule type="cellIs" dxfId="4014" priority="107" operator="greaterThan">
      <formula>$N$10</formula>
    </cfRule>
  </conditionalFormatting>
  <conditionalFormatting sqref="M35">
    <cfRule type="cellIs" dxfId="4013" priority="106" operator="greaterThan">
      <formula>$M$10</formula>
    </cfRule>
  </conditionalFormatting>
  <conditionalFormatting sqref="L35">
    <cfRule type="cellIs" dxfId="4012" priority="105" operator="greaterThan">
      <formula>$L$10</formula>
    </cfRule>
  </conditionalFormatting>
  <conditionalFormatting sqref="B35:D35">
    <cfRule type="cellIs" dxfId="4011" priority="104" operator="greaterThan">
      <formula>#REF!</formula>
    </cfRule>
  </conditionalFormatting>
  <conditionalFormatting sqref="E35:H35">
    <cfRule type="cellIs" dxfId="4010" priority="103" operator="greaterThan">
      <formula>$E$10</formula>
    </cfRule>
  </conditionalFormatting>
  <conditionalFormatting sqref="B35:D35">
    <cfRule type="cellIs" dxfId="4009" priority="102" operator="greaterThan">
      <formula>#REF!</formula>
    </cfRule>
  </conditionalFormatting>
  <conditionalFormatting sqref="E35:H35">
    <cfRule type="cellIs" dxfId="4008" priority="101" operator="greaterThan">
      <formula>$E$10</formula>
    </cfRule>
  </conditionalFormatting>
  <conditionalFormatting sqref="J35:K35">
    <cfRule type="cellIs" dxfId="4007" priority="100" operator="greaterThan">
      <formula>$J$10</formula>
    </cfRule>
  </conditionalFormatting>
  <conditionalFormatting sqref="P35">
    <cfRule type="cellIs" dxfId="4006" priority="99" operator="greaterThan">
      <formula>$P$10</formula>
    </cfRule>
  </conditionalFormatting>
  <conditionalFormatting sqref="P35">
    <cfRule type="cellIs" dxfId="4005" priority="98" operator="greaterThan">
      <formula>$P$10</formula>
    </cfRule>
  </conditionalFormatting>
  <conditionalFormatting sqref="O34">
    <cfRule type="cellIs" dxfId="4004" priority="97" operator="greaterThan">
      <formula>$N$10</formula>
    </cfRule>
  </conditionalFormatting>
  <conditionalFormatting sqref="O34">
    <cfRule type="cellIs" dxfId="4003" priority="96" operator="greaterThan">
      <formula>$N$10</formula>
    </cfRule>
  </conditionalFormatting>
  <conditionalFormatting sqref="O35">
    <cfRule type="cellIs" dxfId="4002" priority="95" operator="greaterThan">
      <formula>$N$10</formula>
    </cfRule>
  </conditionalFormatting>
  <conditionalFormatting sqref="O35">
    <cfRule type="cellIs" dxfId="4001" priority="94" operator="greaterThan">
      <formula>$N$10</formula>
    </cfRule>
  </conditionalFormatting>
  <conditionalFormatting sqref="Q34">
    <cfRule type="cellIs" dxfId="4000" priority="93" operator="greaterThan">
      <formula>$J$10</formula>
    </cfRule>
  </conditionalFormatting>
  <conditionalFormatting sqref="Q35">
    <cfRule type="cellIs" dxfId="3999" priority="92" operator="greaterThan">
      <formula>$J$10</formula>
    </cfRule>
  </conditionalFormatting>
  <conditionalFormatting sqref="I36">
    <cfRule type="cellIs" dxfId="3998" priority="91" operator="greaterThan">
      <formula>$I$10</formula>
    </cfRule>
  </conditionalFormatting>
  <conditionalFormatting sqref="I36">
    <cfRule type="cellIs" dxfId="3997" priority="90" operator="greaterThan">
      <formula>$I$10</formula>
    </cfRule>
  </conditionalFormatting>
  <conditionalFormatting sqref="N36">
    <cfRule type="cellIs" dxfId="3996" priority="89" operator="greaterThan">
      <formula>$N$10</formula>
    </cfRule>
  </conditionalFormatting>
  <conditionalFormatting sqref="M36">
    <cfRule type="cellIs" dxfId="3995" priority="88" operator="greaterThan">
      <formula>$M$10</formula>
    </cfRule>
  </conditionalFormatting>
  <conditionalFormatting sqref="N36">
    <cfRule type="cellIs" dxfId="3994" priority="87" operator="greaterThan">
      <formula>$N$10</formula>
    </cfRule>
  </conditionalFormatting>
  <conditionalFormatting sqref="M36">
    <cfRule type="cellIs" dxfId="3993" priority="86" operator="greaterThan">
      <formula>$M$10</formula>
    </cfRule>
  </conditionalFormatting>
  <conditionalFormatting sqref="L36">
    <cfRule type="cellIs" dxfId="3992" priority="85" operator="greaterThan">
      <formula>$L$10</formula>
    </cfRule>
  </conditionalFormatting>
  <conditionalFormatting sqref="B36:D36">
    <cfRule type="cellIs" dxfId="3991" priority="84" operator="greaterThan">
      <formula>#REF!</formula>
    </cfRule>
  </conditionalFormatting>
  <conditionalFormatting sqref="E36:H36">
    <cfRule type="cellIs" dxfId="3990" priority="83" operator="greaterThan">
      <formula>$E$10</formula>
    </cfRule>
  </conditionalFormatting>
  <conditionalFormatting sqref="B36:D36">
    <cfRule type="cellIs" dxfId="3989" priority="82" operator="greaterThan">
      <formula>#REF!</formula>
    </cfRule>
  </conditionalFormatting>
  <conditionalFormatting sqref="E36:H36">
    <cfRule type="cellIs" dxfId="3988" priority="81" operator="greaterThan">
      <formula>$E$10</formula>
    </cfRule>
  </conditionalFormatting>
  <conditionalFormatting sqref="J36">
    <cfRule type="cellIs" dxfId="3987" priority="80" operator="greaterThan">
      <formula>$J$10</formula>
    </cfRule>
  </conditionalFormatting>
  <conditionalFormatting sqref="P36">
    <cfRule type="cellIs" dxfId="3986" priority="79" operator="greaterThan">
      <formula>$P$10</formula>
    </cfRule>
  </conditionalFormatting>
  <conditionalFormatting sqref="P36">
    <cfRule type="cellIs" dxfId="3985" priority="78" operator="greaterThan">
      <formula>$P$10</formula>
    </cfRule>
  </conditionalFormatting>
  <conditionalFormatting sqref="I37">
    <cfRule type="cellIs" dxfId="3984" priority="77" operator="greaterThan">
      <formula>$I$10</formula>
    </cfRule>
  </conditionalFormatting>
  <conditionalFormatting sqref="I37">
    <cfRule type="cellIs" dxfId="3983" priority="76" operator="greaterThan">
      <formula>$I$10</formula>
    </cfRule>
  </conditionalFormatting>
  <conditionalFormatting sqref="N37">
    <cfRule type="cellIs" dxfId="3982" priority="75" operator="greaterThan">
      <formula>$N$10</formula>
    </cfRule>
  </conditionalFormatting>
  <conditionalFormatting sqref="M37">
    <cfRule type="cellIs" dxfId="3981" priority="74" operator="greaterThan">
      <formula>$M$10</formula>
    </cfRule>
  </conditionalFormatting>
  <conditionalFormatting sqref="N37">
    <cfRule type="cellIs" dxfId="3980" priority="73" operator="greaterThan">
      <formula>$N$10</formula>
    </cfRule>
  </conditionalFormatting>
  <conditionalFormatting sqref="M37">
    <cfRule type="cellIs" dxfId="3979" priority="72" operator="greaterThan">
      <formula>$M$10</formula>
    </cfRule>
  </conditionalFormatting>
  <conditionalFormatting sqref="L37">
    <cfRule type="cellIs" dxfId="3978" priority="71" operator="greaterThan">
      <formula>$L$10</formula>
    </cfRule>
  </conditionalFormatting>
  <conditionalFormatting sqref="B37:D37">
    <cfRule type="cellIs" dxfId="3977" priority="70" operator="greaterThan">
      <formula>#REF!</formula>
    </cfRule>
  </conditionalFormatting>
  <conditionalFormatting sqref="E37:H37">
    <cfRule type="cellIs" dxfId="3976" priority="69" operator="greaterThan">
      <formula>$E$10</formula>
    </cfRule>
  </conditionalFormatting>
  <conditionalFormatting sqref="B37:D37">
    <cfRule type="cellIs" dxfId="3975" priority="68" operator="greaterThan">
      <formula>#REF!</formula>
    </cfRule>
  </conditionalFormatting>
  <conditionalFormatting sqref="E37:H37">
    <cfRule type="cellIs" dxfId="3974" priority="67" operator="greaterThan">
      <formula>$E$10</formula>
    </cfRule>
  </conditionalFormatting>
  <conditionalFormatting sqref="J37">
    <cfRule type="cellIs" dxfId="3973" priority="66" operator="greaterThan">
      <formula>$J$10</formula>
    </cfRule>
  </conditionalFormatting>
  <conditionalFormatting sqref="P37">
    <cfRule type="cellIs" dxfId="3972" priority="65" operator="greaterThan">
      <formula>$P$10</formula>
    </cfRule>
  </conditionalFormatting>
  <conditionalFormatting sqref="P37">
    <cfRule type="cellIs" dxfId="3971" priority="64" operator="greaterThan">
      <formula>$P$10</formula>
    </cfRule>
  </conditionalFormatting>
  <conditionalFormatting sqref="O36">
    <cfRule type="cellIs" dxfId="3970" priority="63" operator="greaterThan">
      <formula>$N$10</formula>
    </cfRule>
  </conditionalFormatting>
  <conditionalFormatting sqref="O36">
    <cfRule type="cellIs" dxfId="3969" priority="62" operator="greaterThan">
      <formula>$N$10</formula>
    </cfRule>
  </conditionalFormatting>
  <conditionalFormatting sqref="O37">
    <cfRule type="cellIs" dxfId="3968" priority="61" operator="greaterThan">
      <formula>$N$10</formula>
    </cfRule>
  </conditionalFormatting>
  <conditionalFormatting sqref="O37">
    <cfRule type="cellIs" dxfId="3967" priority="60" operator="greaterThan">
      <formula>$N$10</formula>
    </cfRule>
  </conditionalFormatting>
  <conditionalFormatting sqref="K36">
    <cfRule type="cellIs" dxfId="3966" priority="59" operator="greaterThan">
      <formula>$J$10</formula>
    </cfRule>
  </conditionalFormatting>
  <conditionalFormatting sqref="K37">
    <cfRule type="cellIs" dxfId="3965" priority="58" operator="greaterThan">
      <formula>$J$10</formula>
    </cfRule>
  </conditionalFormatting>
  <conditionalFormatting sqref="Q36">
    <cfRule type="cellIs" dxfId="3964" priority="57" operator="greaterThan">
      <formula>$J$10</formula>
    </cfRule>
  </conditionalFormatting>
  <conditionalFormatting sqref="Q37">
    <cfRule type="cellIs" dxfId="3963" priority="56" operator="greaterThan">
      <formula>$J$10</formula>
    </cfRule>
  </conditionalFormatting>
  <conditionalFormatting sqref="I38">
    <cfRule type="cellIs" dxfId="3962" priority="55" operator="greaterThan">
      <formula>$I$10</formula>
    </cfRule>
  </conditionalFormatting>
  <conditionalFormatting sqref="I38">
    <cfRule type="cellIs" dxfId="3961" priority="54" operator="greaterThan">
      <formula>$I$10</formula>
    </cfRule>
  </conditionalFormatting>
  <conditionalFormatting sqref="N38">
    <cfRule type="cellIs" dxfId="3960" priority="53" operator="greaterThan">
      <formula>$N$10</formula>
    </cfRule>
  </conditionalFormatting>
  <conditionalFormatting sqref="M38">
    <cfRule type="cellIs" dxfId="3959" priority="52" operator="greaterThan">
      <formula>$M$10</formula>
    </cfRule>
  </conditionalFormatting>
  <conditionalFormatting sqref="N38">
    <cfRule type="cellIs" dxfId="3958" priority="51" operator="greaterThan">
      <formula>$N$10</formula>
    </cfRule>
  </conditionalFormatting>
  <conditionalFormatting sqref="M38">
    <cfRule type="cellIs" dxfId="3957" priority="50" operator="greaterThan">
      <formula>$M$10</formula>
    </cfRule>
  </conditionalFormatting>
  <conditionalFormatting sqref="L38">
    <cfRule type="cellIs" dxfId="3956" priority="49" operator="greaterThan">
      <formula>$L$10</formula>
    </cfRule>
  </conditionalFormatting>
  <conditionalFormatting sqref="B38:D38">
    <cfRule type="cellIs" dxfId="3955" priority="48" operator="greaterThan">
      <formula>#REF!</formula>
    </cfRule>
  </conditionalFormatting>
  <conditionalFormatting sqref="E38:H38">
    <cfRule type="cellIs" dxfId="3954" priority="47" operator="greaterThan">
      <formula>$E$10</formula>
    </cfRule>
  </conditionalFormatting>
  <conditionalFormatting sqref="B38:D38">
    <cfRule type="cellIs" dxfId="3953" priority="46" operator="greaterThan">
      <formula>#REF!</formula>
    </cfRule>
  </conditionalFormatting>
  <conditionalFormatting sqref="E38:H38">
    <cfRule type="cellIs" dxfId="3952" priority="45" operator="greaterThan">
      <formula>$E$10</formula>
    </cfRule>
  </conditionalFormatting>
  <conditionalFormatting sqref="J38:K38">
    <cfRule type="cellIs" dxfId="3951" priority="44" operator="greaterThan">
      <formula>$J$10</formula>
    </cfRule>
  </conditionalFormatting>
  <conditionalFormatting sqref="P38">
    <cfRule type="cellIs" dxfId="3950" priority="43" operator="greaterThan">
      <formula>$P$10</formula>
    </cfRule>
  </conditionalFormatting>
  <conditionalFormatting sqref="P38">
    <cfRule type="cellIs" dxfId="3949" priority="42" operator="greaterThan">
      <formula>$P$10</formula>
    </cfRule>
  </conditionalFormatting>
  <conditionalFormatting sqref="O38">
    <cfRule type="cellIs" dxfId="3948" priority="41" operator="greaterThan">
      <formula>$N$10</formula>
    </cfRule>
  </conditionalFormatting>
  <conditionalFormatting sqref="O38">
    <cfRule type="cellIs" dxfId="3947" priority="40" operator="greaterThan">
      <formula>$N$10</formula>
    </cfRule>
  </conditionalFormatting>
  <conditionalFormatting sqref="Q38">
    <cfRule type="cellIs" dxfId="3946" priority="39" operator="greaterThan">
      <formula>$J$10</formula>
    </cfRule>
  </conditionalFormatting>
  <conditionalFormatting sqref="Q40">
    <cfRule type="cellIs" dxfId="3945" priority="1" operator="greaterThan">
      <formula>$J$10</formula>
    </cfRule>
  </conditionalFormatting>
  <conditionalFormatting sqref="I39">
    <cfRule type="cellIs" dxfId="3944" priority="38" operator="greaterThan">
      <formula>$I$10</formula>
    </cfRule>
  </conditionalFormatting>
  <conditionalFormatting sqref="I39">
    <cfRule type="cellIs" dxfId="3943" priority="37" operator="greaterThan">
      <formula>$I$10</formula>
    </cfRule>
  </conditionalFormatting>
  <conditionalFormatting sqref="N39">
    <cfRule type="cellIs" dxfId="3942" priority="36" operator="greaterThan">
      <formula>$N$10</formula>
    </cfRule>
  </conditionalFormatting>
  <conditionalFormatting sqref="M39">
    <cfRule type="cellIs" dxfId="3941" priority="35" operator="greaterThan">
      <formula>$M$10</formula>
    </cfRule>
  </conditionalFormatting>
  <conditionalFormatting sqref="N39">
    <cfRule type="cellIs" dxfId="3940" priority="34" operator="greaterThan">
      <formula>$N$10</formula>
    </cfRule>
  </conditionalFormatting>
  <conditionalFormatting sqref="M39">
    <cfRule type="cellIs" dxfId="3939" priority="33" operator="greaterThan">
      <formula>$M$10</formula>
    </cfRule>
  </conditionalFormatting>
  <conditionalFormatting sqref="L39">
    <cfRule type="cellIs" dxfId="3938" priority="32" operator="greaterThan">
      <formula>$L$10</formula>
    </cfRule>
  </conditionalFormatting>
  <conditionalFormatting sqref="B39:D39">
    <cfRule type="cellIs" dxfId="3937" priority="31" operator="greaterThan">
      <formula>#REF!</formula>
    </cfRule>
  </conditionalFormatting>
  <conditionalFormatting sqref="B39:D39">
    <cfRule type="cellIs" dxfId="3936" priority="30" operator="greaterThan">
      <formula>#REF!</formula>
    </cfRule>
  </conditionalFormatting>
  <conditionalFormatting sqref="J39:K39">
    <cfRule type="cellIs" dxfId="3935" priority="29" operator="greaterThan">
      <formula>$J$10</formula>
    </cfRule>
  </conditionalFormatting>
  <conditionalFormatting sqref="P39">
    <cfRule type="cellIs" dxfId="3934" priority="28" operator="greaterThan">
      <formula>$P$10</formula>
    </cfRule>
  </conditionalFormatting>
  <conditionalFormatting sqref="P39">
    <cfRule type="cellIs" dxfId="3933" priority="27" operator="greaterThan">
      <formula>$P$10</formula>
    </cfRule>
  </conditionalFormatting>
  <conditionalFormatting sqref="I40">
    <cfRule type="cellIs" dxfId="3932" priority="26" operator="greaterThan">
      <formula>$I$10</formula>
    </cfRule>
  </conditionalFormatting>
  <conditionalFormatting sqref="I40">
    <cfRule type="cellIs" dxfId="3931" priority="25" operator="greaterThan">
      <formula>$I$10</formula>
    </cfRule>
  </conditionalFormatting>
  <conditionalFormatting sqref="N40">
    <cfRule type="cellIs" dxfId="3930" priority="24" operator="greaterThan">
      <formula>$N$10</formula>
    </cfRule>
  </conditionalFormatting>
  <conditionalFormatting sqref="M40">
    <cfRule type="cellIs" dxfId="3929" priority="23" operator="greaterThan">
      <formula>$M$10</formula>
    </cfRule>
  </conditionalFormatting>
  <conditionalFormatting sqref="N40">
    <cfRule type="cellIs" dxfId="3928" priority="22" operator="greaterThan">
      <formula>$N$10</formula>
    </cfRule>
  </conditionalFormatting>
  <conditionalFormatting sqref="M40">
    <cfRule type="cellIs" dxfId="3927" priority="21" operator="greaterThan">
      <formula>$M$10</formula>
    </cfRule>
  </conditionalFormatting>
  <conditionalFormatting sqref="L40">
    <cfRule type="cellIs" dxfId="3926" priority="20" operator="greaterThan">
      <formula>$L$10</formula>
    </cfRule>
  </conditionalFormatting>
  <conditionalFormatting sqref="B40:D40">
    <cfRule type="cellIs" dxfId="3925" priority="19" operator="greaterThan">
      <formula>#REF!</formula>
    </cfRule>
  </conditionalFormatting>
  <conditionalFormatting sqref="E40:H40">
    <cfRule type="cellIs" dxfId="3924" priority="18" operator="greaterThan">
      <formula>$E$10</formula>
    </cfRule>
  </conditionalFormatting>
  <conditionalFormatting sqref="B40:D40">
    <cfRule type="cellIs" dxfId="3923" priority="17" operator="greaterThan">
      <formula>#REF!</formula>
    </cfRule>
  </conditionalFormatting>
  <conditionalFormatting sqref="E40:H40">
    <cfRule type="cellIs" dxfId="3922" priority="16" operator="greaterThan">
      <formula>$E$10</formula>
    </cfRule>
  </conditionalFormatting>
  <conditionalFormatting sqref="J40:K40">
    <cfRule type="cellIs" dxfId="3921" priority="15" operator="greaterThan">
      <formula>$J$10</formula>
    </cfRule>
  </conditionalFormatting>
  <conditionalFormatting sqref="P40">
    <cfRule type="cellIs" dxfId="3920" priority="14" operator="greaterThan">
      <formula>$P$10</formula>
    </cfRule>
  </conditionalFormatting>
  <conditionalFormatting sqref="P40">
    <cfRule type="cellIs" dxfId="3919" priority="13" operator="greaterThan">
      <formula>$P$10</formula>
    </cfRule>
  </conditionalFormatting>
  <conditionalFormatting sqref="O39">
    <cfRule type="cellIs" dxfId="3918" priority="12" operator="greaterThan">
      <formula>$N$10</formula>
    </cfRule>
  </conditionalFormatting>
  <conditionalFormatting sqref="O39">
    <cfRule type="cellIs" dxfId="3917" priority="11" operator="greaterThan">
      <formula>$N$10</formula>
    </cfRule>
  </conditionalFormatting>
  <conditionalFormatting sqref="O40">
    <cfRule type="cellIs" dxfId="3916" priority="10" operator="greaterThan">
      <formula>$N$10</formula>
    </cfRule>
  </conditionalFormatting>
  <conditionalFormatting sqref="O40">
    <cfRule type="cellIs" dxfId="3915" priority="9" operator="greaterThan">
      <formula>$N$10</formula>
    </cfRule>
  </conditionalFormatting>
  <conditionalFormatting sqref="E39">
    <cfRule type="cellIs" dxfId="3914" priority="8" operator="greaterThan">
      <formula>#REF!</formula>
    </cfRule>
  </conditionalFormatting>
  <conditionalFormatting sqref="E39">
    <cfRule type="cellIs" dxfId="3913" priority="7" operator="greaterThan">
      <formula>#REF!</formula>
    </cfRule>
  </conditionalFormatting>
  <conditionalFormatting sqref="F39">
    <cfRule type="cellIs" dxfId="3912" priority="6" operator="greaterThan">
      <formula>#REF!</formula>
    </cfRule>
  </conditionalFormatting>
  <conditionalFormatting sqref="F39">
    <cfRule type="cellIs" dxfId="3911" priority="5" operator="greaterThan">
      <formula>#REF!</formula>
    </cfRule>
  </conditionalFormatting>
  <conditionalFormatting sqref="G39:H39">
    <cfRule type="cellIs" dxfId="3910" priority="4" operator="greaterThan">
      <formula>#REF!</formula>
    </cfRule>
  </conditionalFormatting>
  <conditionalFormatting sqref="G39:H39">
    <cfRule type="cellIs" dxfId="3909" priority="3" operator="greaterThan">
      <formula>#REF!</formula>
    </cfRule>
  </conditionalFormatting>
  <conditionalFormatting sqref="Q39">
    <cfRule type="cellIs" dxfId="3908" priority="2" operator="greaterThan">
      <formula>$J$10</formula>
    </cfRule>
  </conditionalFormatting>
  <printOptions horizontalCentered="1"/>
  <pageMargins left="0.3" right="0.3" top="0.3" bottom="0.3" header="0.1" footer="0.1"/>
  <pageSetup paperSize="9" scale="37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D7D6-0548-45AC-AF37-80E336CAFC72}">
  <sheetPr>
    <pageSetUpPr fitToPage="1"/>
  </sheetPr>
  <dimension ref="A1:V89"/>
  <sheetViews>
    <sheetView showGridLines="0" view="pageBreakPreview" topLeftCell="A34" zoomScale="80" zoomScaleNormal="75" zoomScaleSheetLayoutView="80" workbookViewId="0">
      <selection activeCell="I48" sqref="I48"/>
    </sheetView>
  </sheetViews>
  <sheetFormatPr defaultColWidth="9.140625" defaultRowHeight="12.75"/>
  <cols>
    <col min="1" max="1" width="10.57031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44896</v>
      </c>
      <c r="D3" s="848"/>
      <c r="E3" s="848"/>
      <c r="F3" s="848"/>
      <c r="G3" s="848"/>
      <c r="H3" s="848"/>
      <c r="I3" s="848"/>
      <c r="J3" s="646" t="s">
        <v>30</v>
      </c>
      <c r="K3" s="646"/>
      <c r="L3" s="646"/>
      <c r="M3" s="851">
        <v>44926</v>
      </c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648"/>
      <c r="L4" s="648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0" t="s">
        <v>51</v>
      </c>
      <c r="K5" s="651"/>
      <c r="L5" s="651"/>
      <c r="M5" s="652"/>
      <c r="N5" s="650" t="s">
        <v>52</v>
      </c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104</v>
      </c>
      <c r="K8" s="591"/>
      <c r="L8" s="589" t="s">
        <v>27</v>
      </c>
      <c r="M8" s="590"/>
      <c r="N8" s="590"/>
      <c r="O8" s="591"/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186</v>
      </c>
      <c r="I9" s="393" t="s">
        <v>23</v>
      </c>
      <c r="J9" s="393" t="s">
        <v>103</v>
      </c>
      <c r="K9" s="393" t="s">
        <v>80</v>
      </c>
      <c r="L9" s="393" t="s">
        <v>80</v>
      </c>
      <c r="M9" s="393" t="s">
        <v>81</v>
      </c>
      <c r="N9" s="393" t="s">
        <v>122</v>
      </c>
      <c r="O9" s="393" t="s">
        <v>103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60</v>
      </c>
      <c r="B10" s="384">
        <v>3.504</v>
      </c>
      <c r="C10" s="384">
        <v>3.504</v>
      </c>
      <c r="D10" s="384">
        <v>3.504</v>
      </c>
      <c r="E10" s="384">
        <v>3.113</v>
      </c>
      <c r="F10" s="384">
        <v>2.7</v>
      </c>
      <c r="G10" s="384">
        <v>5.17</v>
      </c>
      <c r="H10" s="384"/>
      <c r="I10" s="384">
        <v>4.0570000000000004</v>
      </c>
      <c r="J10" s="384">
        <v>3.9580000000000002</v>
      </c>
      <c r="K10" s="384">
        <v>2.7</v>
      </c>
      <c r="L10" s="384">
        <v>2.6989999999999998</v>
      </c>
      <c r="M10" s="384">
        <v>5.1680000000000001</v>
      </c>
      <c r="N10" s="384">
        <v>3.7650000000000001</v>
      </c>
      <c r="O10" s="384">
        <v>3.59</v>
      </c>
      <c r="P10" s="384">
        <v>1.895</v>
      </c>
      <c r="Q10" s="384">
        <v>2.5</v>
      </c>
      <c r="R10" s="384">
        <f>+IF(D10=0,0,(SUMPRODUCT(D10:Q10,D48:Q48)/R48))</f>
        <v>3.6533055217084596</v>
      </c>
      <c r="S10" s="829"/>
      <c r="T10" s="830"/>
      <c r="U10" s="830"/>
      <c r="V10" s="831"/>
    </row>
    <row r="11" spans="1:22" ht="17.100000000000001" customHeight="1">
      <c r="A11" s="191">
        <f>+C3</f>
        <v>44896</v>
      </c>
      <c r="B11" s="421">
        <v>3.6035512594193224</v>
      </c>
      <c r="C11" s="421">
        <v>0</v>
      </c>
      <c r="D11" s="421">
        <v>3.6035512594193224</v>
      </c>
      <c r="E11" s="421">
        <v>5.3758094944223638</v>
      </c>
      <c r="F11" s="421">
        <v>2.7557692565611593</v>
      </c>
      <c r="G11" s="421">
        <v>4.7922903749790766</v>
      </c>
      <c r="H11" s="421"/>
      <c r="I11" s="421">
        <v>4.12751217198901</v>
      </c>
      <c r="J11" s="421">
        <v>0</v>
      </c>
      <c r="K11" s="421">
        <v>1.4E-3</v>
      </c>
      <c r="L11" s="421">
        <v>0</v>
      </c>
      <c r="M11" s="421">
        <v>0</v>
      </c>
      <c r="N11" s="421">
        <v>3.023977141683778</v>
      </c>
      <c r="O11" s="421">
        <v>5.7719376303317542</v>
      </c>
      <c r="P11" s="421">
        <v>1.3083318992490613</v>
      </c>
      <c r="Q11" s="421">
        <v>2.0985427135678392</v>
      </c>
      <c r="R11" s="421">
        <f>+IF(D11=0,0,(SUMPRODUCT(D11:Q11,D49:Q49)/R49))</f>
        <v>3.5480590014303846</v>
      </c>
      <c r="S11" s="692"/>
      <c r="T11" s="693"/>
      <c r="U11" s="693"/>
      <c r="V11" s="694"/>
    </row>
    <row r="12" spans="1:22" ht="17.100000000000001" customHeight="1">
      <c r="A12" s="191">
        <f>+A11+1</f>
        <v>44897</v>
      </c>
      <c r="B12" s="421">
        <v>3.2548285856210852</v>
      </c>
      <c r="C12" s="421">
        <v>0</v>
      </c>
      <c r="D12" s="421">
        <v>3.2548285856210852</v>
      </c>
      <c r="E12" s="421">
        <v>5.6582672665181857</v>
      </c>
      <c r="F12" s="421">
        <v>2.6531016766892042</v>
      </c>
      <c r="G12" s="421">
        <v>3.8539648927392616</v>
      </c>
      <c r="H12" s="421"/>
      <c r="I12" s="421">
        <v>4.1947294775287114</v>
      </c>
      <c r="J12" s="421">
        <v>0</v>
      </c>
      <c r="K12" s="421">
        <v>1.4E-3</v>
      </c>
      <c r="L12" s="421">
        <v>0</v>
      </c>
      <c r="M12" s="421">
        <v>0</v>
      </c>
      <c r="N12" s="421">
        <v>3.3746280105524522</v>
      </c>
      <c r="O12" s="421">
        <v>5.9477395555555557</v>
      </c>
      <c r="P12" s="421">
        <v>1.4761529669492333</v>
      </c>
      <c r="Q12" s="421">
        <v>2.0452102496714848</v>
      </c>
      <c r="R12" s="421">
        <f t="shared" ref="R12:R41" si="0">+IF(D12=0,0,(SUMPRODUCT(D12:Q12,D50:Q50)/R50))</f>
        <v>3.6388599918453051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44898</v>
      </c>
      <c r="B13" s="421">
        <v>0</v>
      </c>
      <c r="C13" s="421">
        <v>0</v>
      </c>
      <c r="D13" s="421">
        <v>0</v>
      </c>
      <c r="E13" s="421">
        <v>0</v>
      </c>
      <c r="F13" s="421">
        <v>0</v>
      </c>
      <c r="G13" s="421">
        <v>0</v>
      </c>
      <c r="H13" s="421"/>
      <c r="I13" s="421">
        <v>0</v>
      </c>
      <c r="J13" s="421">
        <v>0</v>
      </c>
      <c r="K13" s="421">
        <v>0</v>
      </c>
      <c r="L13" s="421">
        <v>0</v>
      </c>
      <c r="M13" s="421">
        <v>0</v>
      </c>
      <c r="N13" s="421">
        <v>0</v>
      </c>
      <c r="O13" s="421">
        <v>0</v>
      </c>
      <c r="P13" s="421">
        <v>0</v>
      </c>
      <c r="Q13" s="421">
        <v>0</v>
      </c>
      <c r="R13" s="421">
        <f t="shared" si="0"/>
        <v>0</v>
      </c>
      <c r="S13" s="692"/>
      <c r="T13" s="693"/>
      <c r="U13" s="693"/>
      <c r="V13" s="694"/>
    </row>
    <row r="14" spans="1:22" ht="17.100000000000001" customHeight="1">
      <c r="A14" s="191">
        <f t="shared" si="1"/>
        <v>44899</v>
      </c>
      <c r="B14" s="421">
        <v>0</v>
      </c>
      <c r="C14" s="421">
        <v>0</v>
      </c>
      <c r="D14" s="421">
        <v>0</v>
      </c>
      <c r="E14" s="421">
        <v>0</v>
      </c>
      <c r="F14" s="421">
        <v>0</v>
      </c>
      <c r="G14" s="421">
        <v>0</v>
      </c>
      <c r="H14" s="421"/>
      <c r="I14" s="421">
        <v>0</v>
      </c>
      <c r="J14" s="421">
        <v>0</v>
      </c>
      <c r="K14" s="421">
        <v>0</v>
      </c>
      <c r="L14" s="421">
        <v>0</v>
      </c>
      <c r="M14" s="421">
        <v>0</v>
      </c>
      <c r="N14" s="421">
        <v>0</v>
      </c>
      <c r="O14" s="421">
        <v>0</v>
      </c>
      <c r="P14" s="421">
        <v>0</v>
      </c>
      <c r="Q14" s="421">
        <v>0</v>
      </c>
      <c r="R14" s="421">
        <f t="shared" si="0"/>
        <v>0</v>
      </c>
      <c r="S14" s="692"/>
      <c r="T14" s="693"/>
      <c r="U14" s="693"/>
      <c r="V14" s="694"/>
    </row>
    <row r="15" spans="1:22" ht="17.100000000000001" customHeight="1">
      <c r="A15" s="191">
        <f t="shared" si="1"/>
        <v>44900</v>
      </c>
      <c r="B15" s="421">
        <v>0</v>
      </c>
      <c r="C15" s="421">
        <v>0</v>
      </c>
      <c r="D15" s="421">
        <v>0</v>
      </c>
      <c r="E15" s="421">
        <v>0</v>
      </c>
      <c r="F15" s="421">
        <v>0</v>
      </c>
      <c r="G15" s="421">
        <v>0</v>
      </c>
      <c r="H15" s="421"/>
      <c r="I15" s="421">
        <v>0</v>
      </c>
      <c r="J15" s="421">
        <v>0</v>
      </c>
      <c r="K15" s="421">
        <v>0</v>
      </c>
      <c r="L15" s="421">
        <v>0</v>
      </c>
      <c r="M15" s="421">
        <v>0</v>
      </c>
      <c r="N15" s="421">
        <v>0</v>
      </c>
      <c r="O15" s="421">
        <v>0</v>
      </c>
      <c r="P15" s="421">
        <v>0</v>
      </c>
      <c r="Q15" s="421">
        <v>0</v>
      </c>
      <c r="R15" s="421">
        <f t="shared" si="0"/>
        <v>0</v>
      </c>
      <c r="S15" s="692"/>
      <c r="T15" s="693"/>
      <c r="U15" s="693"/>
      <c r="V15" s="694"/>
    </row>
    <row r="16" spans="1:22" ht="17.100000000000001" customHeight="1">
      <c r="A16" s="191">
        <f t="shared" si="1"/>
        <v>44901</v>
      </c>
      <c r="B16" s="421">
        <v>3.0448805179127167</v>
      </c>
      <c r="C16" s="421">
        <v>0</v>
      </c>
      <c r="D16" s="421">
        <v>3.0448805179127167</v>
      </c>
      <c r="E16" s="421">
        <v>6.2891370686068306</v>
      </c>
      <c r="F16" s="421">
        <v>2.8556317707077001</v>
      </c>
      <c r="G16" s="421">
        <v>3.0213010865150745</v>
      </c>
      <c r="H16" s="421"/>
      <c r="I16" s="421">
        <v>4.5717620641769727</v>
      </c>
      <c r="J16" s="421">
        <v>0</v>
      </c>
      <c r="K16" s="421">
        <v>0</v>
      </c>
      <c r="L16" s="421">
        <v>0</v>
      </c>
      <c r="M16" s="421">
        <v>0</v>
      </c>
      <c r="N16" s="421">
        <v>2.4489889485981307</v>
      </c>
      <c r="O16" s="421">
        <v>6.1358059447004605</v>
      </c>
      <c r="P16" s="421">
        <v>1.1817303182579564</v>
      </c>
      <c r="Q16" s="421">
        <v>2.0008750000000002</v>
      </c>
      <c r="R16" s="421">
        <f t="shared" si="0"/>
        <v>3.2254899178666805</v>
      </c>
      <c r="S16" s="692"/>
      <c r="T16" s="693"/>
      <c r="U16" s="693"/>
      <c r="V16" s="694"/>
    </row>
    <row r="17" spans="1:22" ht="17.100000000000001" customHeight="1">
      <c r="A17" s="191">
        <f t="shared" si="1"/>
        <v>44902</v>
      </c>
      <c r="B17" s="421">
        <v>2.6688893225875998</v>
      </c>
      <c r="C17" s="421">
        <v>0</v>
      </c>
      <c r="D17" s="421">
        <v>2.6688893225875998</v>
      </c>
      <c r="E17" s="421">
        <v>6.9170958152308062</v>
      </c>
      <c r="F17" s="421">
        <v>2.3942160532039325</v>
      </c>
      <c r="G17" s="421">
        <v>4.1469674116581299</v>
      </c>
      <c r="H17" s="421"/>
      <c r="I17" s="421">
        <v>4.4733856253326616</v>
      </c>
      <c r="J17" s="421">
        <v>0</v>
      </c>
      <c r="K17" s="421">
        <v>1.4E-3</v>
      </c>
      <c r="L17" s="421">
        <v>0</v>
      </c>
      <c r="M17" s="421">
        <v>0</v>
      </c>
      <c r="N17" s="421">
        <v>2.315063085600531</v>
      </c>
      <c r="O17" s="421">
        <v>5.8938746302616609</v>
      </c>
      <c r="P17" s="421">
        <v>1.2444697231406998</v>
      </c>
      <c r="Q17" s="421">
        <v>2.111543766578249</v>
      </c>
      <c r="R17" s="421">
        <f t="shared" si="0"/>
        <v>3.3556673891532731</v>
      </c>
      <c r="S17" s="692"/>
      <c r="T17" s="693"/>
      <c r="U17" s="693"/>
      <c r="V17" s="694"/>
    </row>
    <row r="18" spans="1:22" ht="17.100000000000001" customHeight="1">
      <c r="A18" s="191">
        <f t="shared" si="1"/>
        <v>44903</v>
      </c>
      <c r="B18" s="421">
        <v>2.9105001601200584</v>
      </c>
      <c r="C18" s="421">
        <v>0</v>
      </c>
      <c r="D18" s="421">
        <v>2.9105001601200584</v>
      </c>
      <c r="E18" s="421">
        <v>5.9574694019552501</v>
      </c>
      <c r="F18" s="421">
        <v>2.314691115402177</v>
      </c>
      <c r="G18" s="421">
        <v>4.0610628503185131</v>
      </c>
      <c r="H18" s="421"/>
      <c r="I18" s="421">
        <v>4.727300918060247</v>
      </c>
      <c r="J18" s="421">
        <v>0</v>
      </c>
      <c r="K18" s="421">
        <v>1.6000000000000001E-3</v>
      </c>
      <c r="L18" s="421">
        <v>0</v>
      </c>
      <c r="M18" s="421">
        <v>0</v>
      </c>
      <c r="N18" s="421">
        <v>2.9212771059371359</v>
      </c>
      <c r="O18" s="421">
        <v>6.0945799825327525</v>
      </c>
      <c r="P18" s="421">
        <v>1.526125462755787</v>
      </c>
      <c r="Q18" s="421">
        <v>2.3448088842975205</v>
      </c>
      <c r="R18" s="421">
        <f t="shared" si="0"/>
        <v>3.584483739124559</v>
      </c>
      <c r="S18" s="692"/>
      <c r="T18" s="693"/>
      <c r="U18" s="693"/>
      <c r="V18" s="694"/>
    </row>
    <row r="19" spans="1:22" ht="17.100000000000001" customHeight="1">
      <c r="A19" s="191">
        <f t="shared" si="1"/>
        <v>44904</v>
      </c>
      <c r="B19" s="421">
        <v>2.7606415162269768</v>
      </c>
      <c r="C19" s="421">
        <v>0</v>
      </c>
      <c r="D19" s="421">
        <v>2.7606415162269768</v>
      </c>
      <c r="E19" s="421">
        <v>6.4233561786591906</v>
      </c>
      <c r="F19" s="421">
        <v>2.2039646942971305</v>
      </c>
      <c r="G19" s="421">
        <v>4.173399411835411</v>
      </c>
      <c r="H19" s="421"/>
      <c r="I19" s="421">
        <v>4.6534118817412775</v>
      </c>
      <c r="J19" s="421">
        <v>0</v>
      </c>
      <c r="K19" s="421">
        <v>1.4</v>
      </c>
      <c r="L19" s="421">
        <v>0</v>
      </c>
      <c r="M19" s="421">
        <v>0</v>
      </c>
      <c r="N19" s="421">
        <v>2.8708728493687419</v>
      </c>
      <c r="O19" s="421">
        <v>6.3418932064128253</v>
      </c>
      <c r="P19" s="421">
        <v>1.546909404769516</v>
      </c>
      <c r="Q19" s="421">
        <v>2.2096747114375659</v>
      </c>
      <c r="R19" s="421">
        <f t="shared" si="0"/>
        <v>3.5870436310788882</v>
      </c>
      <c r="S19" s="692"/>
      <c r="T19" s="693"/>
      <c r="U19" s="693"/>
      <c r="V19" s="694"/>
    </row>
    <row r="20" spans="1:22" ht="17.100000000000001" customHeight="1">
      <c r="A20" s="191">
        <f t="shared" si="1"/>
        <v>44905</v>
      </c>
      <c r="B20" s="421">
        <v>2.9436611049126107</v>
      </c>
      <c r="C20" s="421">
        <v>0</v>
      </c>
      <c r="D20" s="421">
        <v>2.9436611049126107</v>
      </c>
      <c r="E20" s="421">
        <v>5.338340187545251</v>
      </c>
      <c r="F20" s="421">
        <v>2.2082460799374357</v>
      </c>
      <c r="G20" s="421">
        <v>4.1091314848067562</v>
      </c>
      <c r="H20" s="421"/>
      <c r="I20" s="421">
        <v>4.8530787956049668</v>
      </c>
      <c r="J20" s="421">
        <v>0</v>
      </c>
      <c r="K20" s="421">
        <v>1.5</v>
      </c>
      <c r="L20" s="421">
        <v>0</v>
      </c>
      <c r="M20" s="421">
        <v>0</v>
      </c>
      <c r="N20" s="421">
        <v>3.0036487190375087</v>
      </c>
      <c r="O20" s="421">
        <v>5.6514598776223774</v>
      </c>
      <c r="P20" s="421">
        <v>1.7472477655947665</v>
      </c>
      <c r="Q20" s="421">
        <v>2.1395267249757044</v>
      </c>
      <c r="R20" s="421">
        <f t="shared" si="0"/>
        <v>3.5852061646533269</v>
      </c>
      <c r="S20" s="692"/>
      <c r="T20" s="693"/>
      <c r="U20" s="693"/>
      <c r="V20" s="694"/>
    </row>
    <row r="21" spans="1:22" ht="17.100000000000001" customHeight="1">
      <c r="A21" s="191">
        <f t="shared" si="1"/>
        <v>44906</v>
      </c>
      <c r="B21" s="421">
        <v>3.0740369282856026</v>
      </c>
      <c r="C21" s="421">
        <v>0</v>
      </c>
      <c r="D21" s="421">
        <v>3.0740369282856026</v>
      </c>
      <c r="E21" s="421">
        <v>5.8603854646760247</v>
      </c>
      <c r="F21" s="421">
        <v>2.0938107823907015</v>
      </c>
      <c r="G21" s="421">
        <v>4.0112988774606544</v>
      </c>
      <c r="H21" s="421"/>
      <c r="I21" s="421">
        <v>5.0294570438647979</v>
      </c>
      <c r="J21" s="421">
        <v>0</v>
      </c>
      <c r="K21" s="421">
        <v>1.5</v>
      </c>
      <c r="L21" s="421">
        <v>0</v>
      </c>
      <c r="M21" s="421">
        <v>0</v>
      </c>
      <c r="N21" s="421">
        <v>3.2323236538461537</v>
      </c>
      <c r="O21" s="421">
        <v>5.687241569892473</v>
      </c>
      <c r="P21" s="421">
        <v>1.4432186921653301</v>
      </c>
      <c r="Q21" s="421">
        <v>1.9204088568486097</v>
      </c>
      <c r="R21" s="421">
        <f t="shared" si="0"/>
        <v>3.6826669810021371</v>
      </c>
      <c r="S21" s="692"/>
      <c r="T21" s="693"/>
      <c r="U21" s="693"/>
      <c r="V21" s="694"/>
    </row>
    <row r="22" spans="1:22" ht="17.100000000000001" customHeight="1">
      <c r="A22" s="191">
        <f t="shared" si="1"/>
        <v>44907</v>
      </c>
      <c r="B22" s="421">
        <v>2.9365421285765576</v>
      </c>
      <c r="C22" s="421">
        <v>0</v>
      </c>
      <c r="D22" s="421">
        <v>2.9365421285765576</v>
      </c>
      <c r="E22" s="421">
        <v>5.4819231868748979</v>
      </c>
      <c r="F22" s="421">
        <v>2.2993339843814384</v>
      </c>
      <c r="G22" s="421">
        <v>4.1296337200677193</v>
      </c>
      <c r="H22" s="421"/>
      <c r="I22" s="421">
        <v>4.7678892623219902</v>
      </c>
      <c r="J22" s="421">
        <v>0</v>
      </c>
      <c r="K22" s="421">
        <v>0</v>
      </c>
      <c r="L22" s="421">
        <v>0</v>
      </c>
      <c r="M22" s="421">
        <v>0</v>
      </c>
      <c r="N22" s="421">
        <v>2.9583635209953352</v>
      </c>
      <c r="O22" s="421">
        <v>5.6604650374812593</v>
      </c>
      <c r="P22" s="421">
        <v>1.443282561173401</v>
      </c>
      <c r="Q22" s="421">
        <v>2.1815350223546943</v>
      </c>
      <c r="R22" s="421">
        <f t="shared" si="0"/>
        <v>3.5050674713938212</v>
      </c>
      <c r="S22" s="692"/>
      <c r="T22" s="693"/>
      <c r="U22" s="693"/>
      <c r="V22" s="694"/>
    </row>
    <row r="23" spans="1:22" ht="17.100000000000001" customHeight="1">
      <c r="A23" s="191">
        <f t="shared" si="1"/>
        <v>44908</v>
      </c>
      <c r="B23" s="421">
        <v>2.8682389113809852</v>
      </c>
      <c r="C23" s="421">
        <v>0</v>
      </c>
      <c r="D23" s="421">
        <v>2.8682389113809852</v>
      </c>
      <c r="E23" s="421">
        <v>5.3947748302124277</v>
      </c>
      <c r="F23" s="421">
        <v>2.0772774022689777</v>
      </c>
      <c r="G23" s="421">
        <v>4.3218969327291967</v>
      </c>
      <c r="H23" s="421"/>
      <c r="I23" s="421">
        <v>4.6509946753612628</v>
      </c>
      <c r="J23" s="421">
        <v>0</v>
      </c>
      <c r="K23" s="421">
        <v>0</v>
      </c>
      <c r="L23" s="421">
        <v>0</v>
      </c>
      <c r="M23" s="421">
        <v>0</v>
      </c>
      <c r="N23" s="421">
        <v>2.8916500383833816</v>
      </c>
      <c r="O23" s="421">
        <v>5.6783916201117313</v>
      </c>
      <c r="P23" s="421">
        <v>1.5224692239072257</v>
      </c>
      <c r="Q23" s="421">
        <v>1.9923846153846154</v>
      </c>
      <c r="R23" s="421">
        <f t="shared" si="0"/>
        <v>3.4196739194209647</v>
      </c>
      <c r="S23" s="692"/>
      <c r="T23" s="693"/>
      <c r="U23" s="693"/>
      <c r="V23" s="694"/>
    </row>
    <row r="24" spans="1:22" ht="17.100000000000001" customHeight="1">
      <c r="A24" s="191">
        <f t="shared" si="1"/>
        <v>44909</v>
      </c>
      <c r="B24" s="421">
        <v>3.6593511833871193</v>
      </c>
      <c r="C24" s="421">
        <v>0</v>
      </c>
      <c r="D24" s="421">
        <v>3.6593511833871193</v>
      </c>
      <c r="E24" s="421">
        <v>5.4186563839055699</v>
      </c>
      <c r="F24" s="421">
        <v>1.9839613644101106</v>
      </c>
      <c r="G24" s="421">
        <v>4.0164981320838882</v>
      </c>
      <c r="H24" s="421"/>
      <c r="I24" s="421">
        <v>4.6179864515665177</v>
      </c>
      <c r="J24" s="421">
        <v>0</v>
      </c>
      <c r="K24" s="421">
        <v>0</v>
      </c>
      <c r="L24" s="421">
        <v>0</v>
      </c>
      <c r="M24" s="421">
        <v>0</v>
      </c>
      <c r="N24" s="421">
        <v>3.1851203987928436</v>
      </c>
      <c r="O24" s="421">
        <v>5.6238946618106151</v>
      </c>
      <c r="P24" s="421">
        <v>1.595977696013352</v>
      </c>
      <c r="Q24" s="421">
        <v>2.0650155677655677</v>
      </c>
      <c r="R24" s="421">
        <f t="shared" si="0"/>
        <v>3.6341127639217197</v>
      </c>
      <c r="S24" s="692"/>
      <c r="T24" s="693"/>
      <c r="U24" s="693"/>
      <c r="V24" s="694"/>
    </row>
    <row r="25" spans="1:22" ht="17.100000000000001" customHeight="1">
      <c r="A25" s="191">
        <f t="shared" si="1"/>
        <v>44910</v>
      </c>
      <c r="B25" s="421">
        <v>2.9789672651192962</v>
      </c>
      <c r="C25" s="421">
        <v>0</v>
      </c>
      <c r="D25" s="421">
        <v>2.9789672651192962</v>
      </c>
      <c r="E25" s="421">
        <v>5.602566998724682</v>
      </c>
      <c r="F25" s="421">
        <v>2.5679993687396823</v>
      </c>
      <c r="G25" s="421">
        <v>3.8205925982827944</v>
      </c>
      <c r="H25" s="421"/>
      <c r="I25" s="421">
        <v>4.6417370833241911</v>
      </c>
      <c r="J25" s="421">
        <v>0</v>
      </c>
      <c r="K25" s="421">
        <v>0.3</v>
      </c>
      <c r="L25" s="421">
        <v>0</v>
      </c>
      <c r="M25" s="421">
        <v>0</v>
      </c>
      <c r="N25" s="421">
        <v>3.3337711389783706</v>
      </c>
      <c r="O25" s="421">
        <v>5.7127152233009699</v>
      </c>
      <c r="P25" s="421">
        <v>1.5645520944372062</v>
      </c>
      <c r="Q25" s="421">
        <v>2.6758250564334083</v>
      </c>
      <c r="R25" s="421">
        <f t="shared" si="0"/>
        <v>3.6553992542351668</v>
      </c>
      <c r="S25" s="692"/>
      <c r="T25" s="693"/>
      <c r="U25" s="693"/>
      <c r="V25" s="694"/>
    </row>
    <row r="26" spans="1:22" ht="17.100000000000001" customHeight="1">
      <c r="A26" s="191">
        <f t="shared" si="1"/>
        <v>44911</v>
      </c>
      <c r="B26" s="421">
        <v>2.8244592595972966</v>
      </c>
      <c r="C26" s="421">
        <v>0</v>
      </c>
      <c r="D26" s="421">
        <v>2.8244592595972966</v>
      </c>
      <c r="E26" s="421">
        <v>6.4679326021133718</v>
      </c>
      <c r="F26" s="421">
        <v>2.0803122622620482</v>
      </c>
      <c r="G26" s="421">
        <v>4.1047615057216209</v>
      </c>
      <c r="H26" s="421"/>
      <c r="I26" s="421">
        <v>4.3899085106908533</v>
      </c>
      <c r="J26" s="421">
        <v>0</v>
      </c>
      <c r="K26" s="421">
        <v>0.3</v>
      </c>
      <c r="L26" s="421">
        <v>0</v>
      </c>
      <c r="M26" s="421">
        <v>0</v>
      </c>
      <c r="N26" s="421">
        <v>3.1748119027341999</v>
      </c>
      <c r="O26" s="421">
        <v>5.6807781237322512</v>
      </c>
      <c r="P26" s="421">
        <v>1.5687180133619061</v>
      </c>
      <c r="Q26" s="421">
        <v>2.5650934291581104</v>
      </c>
      <c r="R26" s="421">
        <f t="shared" si="0"/>
        <v>3.6495557854192158</v>
      </c>
      <c r="S26" s="692"/>
      <c r="T26" s="693"/>
      <c r="U26" s="693"/>
      <c r="V26" s="694"/>
    </row>
    <row r="27" spans="1:22" ht="17.100000000000001" customHeight="1">
      <c r="A27" s="191">
        <f t="shared" si="1"/>
        <v>44912</v>
      </c>
      <c r="B27" s="421">
        <v>3.1760425573250433</v>
      </c>
      <c r="C27" s="421">
        <v>0</v>
      </c>
      <c r="D27" s="421">
        <v>3.1760425573250433</v>
      </c>
      <c r="E27" s="421">
        <v>4.9540185331123423</v>
      </c>
      <c r="F27" s="421">
        <v>2.0057134629845716</v>
      </c>
      <c r="G27" s="421">
        <v>4.5316717666929183</v>
      </c>
      <c r="H27" s="421"/>
      <c r="I27" s="421">
        <v>4.8184225376399459</v>
      </c>
      <c r="J27" s="421">
        <v>0</v>
      </c>
      <c r="K27" s="421">
        <v>0.3</v>
      </c>
      <c r="L27" s="421">
        <v>0</v>
      </c>
      <c r="M27" s="421">
        <v>0</v>
      </c>
      <c r="N27" s="421">
        <v>3.035899064956558</v>
      </c>
      <c r="O27" s="421">
        <v>5.8619275498338874</v>
      </c>
      <c r="P27" s="421">
        <v>1.5677053617460044</v>
      </c>
      <c r="Q27" s="421">
        <v>2.5116819029850745</v>
      </c>
      <c r="R27" s="421">
        <f t="shared" si="0"/>
        <v>3.6125329911250952</v>
      </c>
      <c r="S27" s="692"/>
      <c r="T27" s="693"/>
      <c r="U27" s="693"/>
      <c r="V27" s="694"/>
    </row>
    <row r="28" spans="1:22" ht="17.100000000000001" customHeight="1">
      <c r="A28" s="191">
        <f t="shared" si="1"/>
        <v>44913</v>
      </c>
      <c r="B28" s="421">
        <v>3.5832103146256533</v>
      </c>
      <c r="C28" s="421">
        <v>0</v>
      </c>
      <c r="D28" s="421">
        <v>3.5832103146256533</v>
      </c>
      <c r="E28" s="421">
        <v>6.0094385984480478</v>
      </c>
      <c r="F28" s="421">
        <v>2.3212256070729049</v>
      </c>
      <c r="G28" s="421">
        <v>3.8632551028129414</v>
      </c>
      <c r="H28" s="421"/>
      <c r="I28" s="421">
        <v>4.2406389655292012</v>
      </c>
      <c r="J28" s="421">
        <v>0</v>
      </c>
      <c r="K28" s="421">
        <v>0.3</v>
      </c>
      <c r="L28" s="421">
        <v>0</v>
      </c>
      <c r="M28" s="421">
        <v>0</v>
      </c>
      <c r="N28" s="421">
        <v>2.9794094450513438</v>
      </c>
      <c r="O28" s="421">
        <v>5.9139672703180217</v>
      </c>
      <c r="P28" s="421">
        <v>1.5994101271186441</v>
      </c>
      <c r="Q28" s="421">
        <v>2.4697481273408237</v>
      </c>
      <c r="R28" s="421">
        <f t="shared" si="0"/>
        <v>3.6322468614236572</v>
      </c>
      <c r="S28" s="692"/>
      <c r="T28" s="693"/>
      <c r="U28" s="693"/>
      <c r="V28" s="694"/>
    </row>
    <row r="29" spans="1:22" ht="17.100000000000001" customHeight="1">
      <c r="A29" s="191">
        <f t="shared" si="1"/>
        <v>44914</v>
      </c>
      <c r="B29" s="421">
        <v>2.9409975264835979</v>
      </c>
      <c r="C29" s="421">
        <v>0</v>
      </c>
      <c r="D29" s="421">
        <v>2.9409975264835979</v>
      </c>
      <c r="E29" s="421">
        <v>5.638225459595696</v>
      </c>
      <c r="F29" s="421">
        <v>2.2084094984012732</v>
      </c>
      <c r="G29" s="421">
        <v>3.6079300573888333</v>
      </c>
      <c r="H29" s="421"/>
      <c r="I29" s="421">
        <v>4.7177341192108724</v>
      </c>
      <c r="J29" s="421">
        <v>0</v>
      </c>
      <c r="K29" s="421">
        <v>0</v>
      </c>
      <c r="L29" s="421">
        <v>0</v>
      </c>
      <c r="M29" s="421">
        <v>0</v>
      </c>
      <c r="N29" s="421">
        <v>3.0393236040489642</v>
      </c>
      <c r="O29" s="421">
        <v>5.8644715932203386</v>
      </c>
      <c r="P29" s="421">
        <v>1.5566193658121736</v>
      </c>
      <c r="Q29" s="421">
        <v>2.4177116104868914</v>
      </c>
      <c r="R29" s="421">
        <f t="shared" si="0"/>
        <v>3.6595634682782152</v>
      </c>
      <c r="S29" s="692"/>
      <c r="T29" s="693"/>
      <c r="U29" s="693"/>
      <c r="V29" s="694"/>
    </row>
    <row r="30" spans="1:22" ht="17.100000000000001" customHeight="1">
      <c r="A30" s="191">
        <f t="shared" si="1"/>
        <v>44915</v>
      </c>
      <c r="B30" s="421">
        <v>3.1743280156841975</v>
      </c>
      <c r="C30" s="421">
        <v>0</v>
      </c>
      <c r="D30" s="421">
        <v>3.1743280156841975</v>
      </c>
      <c r="E30" s="421">
        <v>5.6932347042799298</v>
      </c>
      <c r="F30" s="421">
        <v>2.4835469798250931</v>
      </c>
      <c r="G30" s="421">
        <v>3.6216799767227013</v>
      </c>
      <c r="H30" s="421"/>
      <c r="I30" s="421">
        <v>4.4513590598634742</v>
      </c>
      <c r="J30" s="421">
        <v>0</v>
      </c>
      <c r="K30" s="421">
        <v>0.3</v>
      </c>
      <c r="L30" s="421">
        <v>0</v>
      </c>
      <c r="M30" s="421">
        <v>0</v>
      </c>
      <c r="N30" s="421">
        <v>3.0381405515521065</v>
      </c>
      <c r="O30" s="421">
        <v>5.5978317401960789</v>
      </c>
      <c r="P30" s="421">
        <v>1.6751557545234097</v>
      </c>
      <c r="Q30" s="421">
        <v>2.4864401473296502</v>
      </c>
      <c r="R30" s="421">
        <f t="shared" si="0"/>
        <v>3.5266387268035282</v>
      </c>
      <c r="S30" s="692"/>
      <c r="T30" s="693"/>
      <c r="U30" s="693"/>
      <c r="V30" s="694"/>
    </row>
    <row r="31" spans="1:22" ht="17.100000000000001" customHeight="1">
      <c r="A31" s="191">
        <f t="shared" si="1"/>
        <v>44916</v>
      </c>
      <c r="B31" s="421">
        <v>2.8701998701612079</v>
      </c>
      <c r="C31" s="421">
        <v>0</v>
      </c>
      <c r="D31" s="421">
        <v>2.8701998701612079</v>
      </c>
      <c r="E31" s="421">
        <v>5.4734119408090756</v>
      </c>
      <c r="F31" s="421">
        <v>2.3197994420402646</v>
      </c>
      <c r="G31" s="421">
        <v>3.7692707247987007</v>
      </c>
      <c r="H31" s="421"/>
      <c r="I31" s="421">
        <v>9.4374003322396085</v>
      </c>
      <c r="J31" s="421">
        <v>0</v>
      </c>
      <c r="K31" s="421">
        <v>0.3</v>
      </c>
      <c r="L31" s="421">
        <v>0</v>
      </c>
      <c r="M31" s="421">
        <v>0</v>
      </c>
      <c r="N31" s="421">
        <v>3.6750432395143484</v>
      </c>
      <c r="O31" s="421">
        <v>5.4591574169741701</v>
      </c>
      <c r="P31" s="421">
        <v>1.7211971081934518</v>
      </c>
      <c r="Q31" s="421">
        <v>2.5921715976331363</v>
      </c>
      <c r="R31" s="421">
        <f t="shared" si="0"/>
        <v>4.5151516287643201</v>
      </c>
      <c r="S31" s="692"/>
      <c r="T31" s="693"/>
      <c r="U31" s="693"/>
      <c r="V31" s="694"/>
    </row>
    <row r="32" spans="1:22" ht="17.100000000000001" customHeight="1">
      <c r="A32" s="191">
        <f t="shared" si="1"/>
        <v>44917</v>
      </c>
      <c r="B32" s="421">
        <v>2.7711381810864175</v>
      </c>
      <c r="C32" s="421">
        <v>0</v>
      </c>
      <c r="D32" s="421">
        <v>2.7711381810864175</v>
      </c>
      <c r="E32" s="421">
        <v>6.1206333889136531</v>
      </c>
      <c r="F32" s="421">
        <v>2.310009044661983</v>
      </c>
      <c r="G32" s="421">
        <v>3.6588581812562011</v>
      </c>
      <c r="H32" s="421"/>
      <c r="I32" s="421">
        <v>4.8111650177496168</v>
      </c>
      <c r="J32" s="421">
        <v>0</v>
      </c>
      <c r="K32" s="421">
        <v>0.35</v>
      </c>
      <c r="L32" s="421">
        <v>0</v>
      </c>
      <c r="M32" s="421">
        <v>0</v>
      </c>
      <c r="N32" s="421">
        <v>2.997008318078898</v>
      </c>
      <c r="O32" s="421">
        <v>5.6119571155682904</v>
      </c>
      <c r="P32" s="421">
        <v>1.7380502766418089</v>
      </c>
      <c r="Q32" s="421">
        <v>2.5088863636363636</v>
      </c>
      <c r="R32" s="421">
        <f t="shared" si="0"/>
        <v>3.5769368216031068</v>
      </c>
      <c r="S32" s="692"/>
      <c r="T32" s="693"/>
      <c r="U32" s="693"/>
      <c r="V32" s="694"/>
    </row>
    <row r="33" spans="1:22" ht="17.100000000000001" customHeight="1">
      <c r="A33" s="191">
        <f t="shared" si="1"/>
        <v>44918</v>
      </c>
      <c r="B33" s="421">
        <v>3.2720870950955305</v>
      </c>
      <c r="C33" s="421">
        <v>0</v>
      </c>
      <c r="D33" s="421">
        <v>3.2720870950955305</v>
      </c>
      <c r="E33" s="421">
        <v>6.3987036358103575</v>
      </c>
      <c r="F33" s="421">
        <v>2.4383724414872714</v>
      </c>
      <c r="G33" s="421">
        <v>3.6066137076542186</v>
      </c>
      <c r="H33" s="421"/>
      <c r="I33" s="421">
        <v>4.4117977007970532</v>
      </c>
      <c r="J33" s="421">
        <v>0</v>
      </c>
      <c r="K33" s="421">
        <v>0.4</v>
      </c>
      <c r="L33" s="421">
        <v>0</v>
      </c>
      <c r="M33" s="421">
        <v>0</v>
      </c>
      <c r="N33" s="421">
        <v>3.2396706668301047</v>
      </c>
      <c r="O33" s="421">
        <v>5.5939321743929362</v>
      </c>
      <c r="P33" s="421">
        <v>1.6306924547283701</v>
      </c>
      <c r="Q33" s="421">
        <v>2.4002960077896787</v>
      </c>
      <c r="R33" s="421">
        <f t="shared" si="0"/>
        <v>3.666078645040221</v>
      </c>
      <c r="S33" s="692"/>
      <c r="T33" s="693"/>
      <c r="U33" s="693"/>
      <c r="V33" s="694"/>
    </row>
    <row r="34" spans="1:22" ht="17.100000000000001" customHeight="1">
      <c r="A34" s="191">
        <f t="shared" si="1"/>
        <v>44919</v>
      </c>
      <c r="B34" s="421">
        <v>3.2070662750582479</v>
      </c>
      <c r="C34" s="421">
        <v>0</v>
      </c>
      <c r="D34" s="421">
        <v>3.2070662750582479</v>
      </c>
      <c r="E34" s="421">
        <v>6.4283341271739411</v>
      </c>
      <c r="F34" s="421">
        <v>2.4809214764678909</v>
      </c>
      <c r="G34" s="421">
        <v>3.7894820324441536</v>
      </c>
      <c r="H34" s="421"/>
      <c r="I34" s="421">
        <v>4.387789927330795</v>
      </c>
      <c r="J34" s="421">
        <v>0</v>
      </c>
      <c r="K34" s="421">
        <v>0.45</v>
      </c>
      <c r="L34" s="421">
        <v>0</v>
      </c>
      <c r="M34" s="421">
        <v>0</v>
      </c>
      <c r="N34" s="421">
        <v>3.2428325228310508</v>
      </c>
      <c r="O34" s="421">
        <v>5.4628870297872334</v>
      </c>
      <c r="P34" s="421">
        <v>1.6765518537190409</v>
      </c>
      <c r="Q34" s="421">
        <v>2.6495471289274106</v>
      </c>
      <c r="R34" s="421">
        <f t="shared" si="0"/>
        <v>3.6453286767677389</v>
      </c>
      <c r="S34" s="692"/>
      <c r="T34" s="693"/>
      <c r="U34" s="693"/>
      <c r="V34" s="694"/>
    </row>
    <row r="35" spans="1:22" ht="17.100000000000001" customHeight="1">
      <c r="A35" s="191">
        <f>+A34+1</f>
        <v>44920</v>
      </c>
      <c r="B35" s="421">
        <v>3.5390449144768641</v>
      </c>
      <c r="C35" s="421">
        <v>0</v>
      </c>
      <c r="D35" s="421">
        <v>3.5390449144768641</v>
      </c>
      <c r="E35" s="421">
        <v>6.0887129794544492</v>
      </c>
      <c r="F35" s="421">
        <v>2.8483225205045182</v>
      </c>
      <c r="G35" s="421">
        <v>3.7632439921197696</v>
      </c>
      <c r="H35" s="421"/>
      <c r="I35" s="421">
        <v>4.6936531505000261</v>
      </c>
      <c r="J35" s="421">
        <v>0</v>
      </c>
      <c r="K35" s="421">
        <v>0.375</v>
      </c>
      <c r="L35" s="421">
        <v>0</v>
      </c>
      <c r="M35" s="421">
        <v>0</v>
      </c>
      <c r="N35" s="421">
        <v>2.7516210976148407</v>
      </c>
      <c r="O35" s="421">
        <v>5.9990440586145661</v>
      </c>
      <c r="P35" s="421">
        <v>1.28982249506046</v>
      </c>
      <c r="Q35" s="421">
        <v>2.6332256509161045</v>
      </c>
      <c r="R35" s="421">
        <f t="shared" si="0"/>
        <v>3.5965429799648798</v>
      </c>
      <c r="S35" s="692"/>
      <c r="T35" s="693"/>
      <c r="U35" s="693"/>
      <c r="V35" s="694"/>
    </row>
    <row r="36" spans="1:22" ht="17.100000000000001" customHeight="1">
      <c r="A36" s="191">
        <f t="shared" si="1"/>
        <v>44921</v>
      </c>
      <c r="B36" s="421">
        <v>3.0870357911211648</v>
      </c>
      <c r="C36" s="421">
        <v>0</v>
      </c>
      <c r="D36" s="421">
        <v>3.0870357911211648</v>
      </c>
      <c r="E36" s="421">
        <v>5.7209765919847397</v>
      </c>
      <c r="F36" s="421">
        <v>2.8791176790440205</v>
      </c>
      <c r="G36" s="421">
        <v>3.8090325493478576</v>
      </c>
      <c r="H36" s="421"/>
      <c r="I36" s="421">
        <v>4.4500644040795825</v>
      </c>
      <c r="J36" s="421">
        <v>0</v>
      </c>
      <c r="K36" s="421">
        <v>7.4999999999999997E-2</v>
      </c>
      <c r="L36" s="421">
        <v>0</v>
      </c>
      <c r="M36" s="421">
        <v>0</v>
      </c>
      <c r="N36" s="421">
        <v>2.7974952893175069</v>
      </c>
      <c r="O36" s="421">
        <v>5.7891587404580163</v>
      </c>
      <c r="P36" s="421">
        <v>0.98186789614619152</v>
      </c>
      <c r="Q36" s="421">
        <v>2.4609434554973824</v>
      </c>
      <c r="R36" s="421">
        <f t="shared" si="0"/>
        <v>3.4199108034158257</v>
      </c>
      <c r="S36" s="692"/>
      <c r="T36" s="693"/>
      <c r="U36" s="693"/>
      <c r="V36" s="694"/>
    </row>
    <row r="37" spans="1:22" ht="17.100000000000001" customHeight="1">
      <c r="A37" s="191">
        <f t="shared" si="1"/>
        <v>44922</v>
      </c>
      <c r="B37" s="421">
        <v>3.4812120879966035</v>
      </c>
      <c r="C37" s="421">
        <v>0</v>
      </c>
      <c r="D37" s="421">
        <v>3.4812120879966035</v>
      </c>
      <c r="E37" s="421">
        <v>5.1888388370384231</v>
      </c>
      <c r="F37" s="421">
        <v>2.152273828741039</v>
      </c>
      <c r="G37" s="421">
        <v>4.0703760999741991</v>
      </c>
      <c r="H37" s="421"/>
      <c r="I37" s="421">
        <v>4.2378334238756885</v>
      </c>
      <c r="J37" s="421">
        <v>0</v>
      </c>
      <c r="K37" s="421">
        <v>0.15</v>
      </c>
      <c r="L37" s="421">
        <v>0</v>
      </c>
      <c r="M37" s="421">
        <v>0</v>
      </c>
      <c r="N37" s="421">
        <v>2.7436028371161547</v>
      </c>
      <c r="O37" s="421">
        <v>5.8958299811320751</v>
      </c>
      <c r="P37" s="421">
        <v>0.95061453711807009</v>
      </c>
      <c r="Q37" s="421">
        <v>2.3880803738317757</v>
      </c>
      <c r="R37" s="421">
        <f t="shared" si="0"/>
        <v>3.3740319588597414</v>
      </c>
      <c r="S37" s="692"/>
      <c r="T37" s="693"/>
      <c r="U37" s="693"/>
      <c r="V37" s="694"/>
    </row>
    <row r="38" spans="1:22" ht="17.100000000000001" customHeight="1">
      <c r="A38" s="191">
        <f t="shared" si="1"/>
        <v>44923</v>
      </c>
      <c r="B38" s="421">
        <v>3.0428892825543619</v>
      </c>
      <c r="C38" s="421">
        <v>0</v>
      </c>
      <c r="D38" s="421">
        <v>3.0428892825543619</v>
      </c>
      <c r="E38" s="421">
        <v>6.4064691300822014</v>
      </c>
      <c r="F38" s="421">
        <v>2.0985185305322891</v>
      </c>
      <c r="G38" s="421">
        <v>4.3324334439122447</v>
      </c>
      <c r="H38" s="421"/>
      <c r="I38" s="421">
        <v>4.5085078918455723</v>
      </c>
      <c r="J38" s="421">
        <v>0</v>
      </c>
      <c r="K38" s="421">
        <v>0.15</v>
      </c>
      <c r="L38" s="421">
        <v>0</v>
      </c>
      <c r="M38" s="421">
        <v>0</v>
      </c>
      <c r="N38" s="421">
        <v>2.9148171502179943</v>
      </c>
      <c r="O38" s="421">
        <v>5.4751823573433116</v>
      </c>
      <c r="P38" s="421">
        <v>0.94440902097902102</v>
      </c>
      <c r="Q38" s="421">
        <v>2.4124952198852769</v>
      </c>
      <c r="R38" s="421">
        <f t="shared" si="0"/>
        <v>3.4627541642852178</v>
      </c>
      <c r="S38" s="692"/>
      <c r="T38" s="693"/>
      <c r="U38" s="693"/>
      <c r="V38" s="694"/>
    </row>
    <row r="39" spans="1:22" ht="17.100000000000001" customHeight="1">
      <c r="A39" s="191">
        <f t="shared" si="1"/>
        <v>44924</v>
      </c>
      <c r="B39" s="421">
        <v>3.166936367792148</v>
      </c>
      <c r="C39" s="421">
        <v>0</v>
      </c>
      <c r="D39" s="421">
        <v>3.166936367792148</v>
      </c>
      <c r="E39" s="421">
        <v>6.7736586686369868</v>
      </c>
      <c r="F39" s="421">
        <v>1.8758407532997117</v>
      </c>
      <c r="G39" s="421">
        <v>4.5111910687093424</v>
      </c>
      <c r="H39" s="421"/>
      <c r="I39" s="421">
        <v>4.4777615823282586</v>
      </c>
      <c r="J39" s="421">
        <v>0</v>
      </c>
      <c r="K39" s="421">
        <v>0.1</v>
      </c>
      <c r="L39" s="421">
        <v>0</v>
      </c>
      <c r="M39" s="421">
        <v>0</v>
      </c>
      <c r="N39" s="421">
        <v>2.5480813452566098</v>
      </c>
      <c r="O39" s="421">
        <v>5.9495662832929783</v>
      </c>
      <c r="P39" s="421">
        <v>1.1735105919793825</v>
      </c>
      <c r="Q39" s="421">
        <v>2.2964025157232704</v>
      </c>
      <c r="R39" s="421">
        <f t="shared" si="0"/>
        <v>3.4434596697980413</v>
      </c>
      <c r="S39" s="692"/>
      <c r="T39" s="693"/>
      <c r="U39" s="693"/>
      <c r="V39" s="694"/>
    </row>
    <row r="40" spans="1:22" ht="17.100000000000001" customHeight="1">
      <c r="A40" s="191">
        <f t="shared" si="1"/>
        <v>44925</v>
      </c>
      <c r="B40" s="421">
        <v>3.0021604390945216</v>
      </c>
      <c r="C40" s="421">
        <v>0</v>
      </c>
      <c r="D40" s="421">
        <v>3.0021604390945216</v>
      </c>
      <c r="E40" s="421">
        <v>6.9923536361667615</v>
      </c>
      <c r="F40" s="421">
        <v>2.7745555994854705</v>
      </c>
      <c r="G40" s="421">
        <v>4.1466928833318892</v>
      </c>
      <c r="H40" s="421"/>
      <c r="I40" s="421">
        <v>4.4764946816639828</v>
      </c>
      <c r="J40" s="421">
        <v>0</v>
      </c>
      <c r="K40" s="421">
        <v>0</v>
      </c>
      <c r="L40" s="421">
        <v>0</v>
      </c>
      <c r="M40" s="421">
        <v>0</v>
      </c>
      <c r="N40" s="421">
        <v>2.5838694274735832</v>
      </c>
      <c r="O40" s="421">
        <v>5.962225612353568</v>
      </c>
      <c r="P40" s="421">
        <v>1.2353301130653267</v>
      </c>
      <c r="Q40" s="421">
        <v>1.9149818181818181</v>
      </c>
      <c r="R40" s="421">
        <f t="shared" si="0"/>
        <v>3.5476395386467896</v>
      </c>
      <c r="S40" s="692"/>
      <c r="T40" s="693"/>
      <c r="U40" s="693"/>
      <c r="V40" s="694"/>
    </row>
    <row r="41" spans="1:22" ht="17.100000000000001" customHeight="1">
      <c r="A41" s="191">
        <v>31</v>
      </c>
      <c r="B41" s="421">
        <v>3.2288239811691</v>
      </c>
      <c r="C41" s="421">
        <v>0</v>
      </c>
      <c r="D41" s="421">
        <v>3.2288239811691</v>
      </c>
      <c r="E41" s="421">
        <v>6.9041785702044862</v>
      </c>
      <c r="F41" s="421">
        <v>2.7937162701861245</v>
      </c>
      <c r="G41" s="421">
        <v>3.759690036220368</v>
      </c>
      <c r="H41" s="421"/>
      <c r="I41" s="421">
        <v>4.6668487217506254</v>
      </c>
      <c r="J41" s="421">
        <v>0</v>
      </c>
      <c r="K41" s="421">
        <v>1.5E-3</v>
      </c>
      <c r="L41" s="421">
        <v>0</v>
      </c>
      <c r="M41" s="421">
        <v>0</v>
      </c>
      <c r="N41" s="421">
        <v>2.6481701249305938</v>
      </c>
      <c r="O41" s="421">
        <v>5.8180217959183675</v>
      </c>
      <c r="P41" s="421">
        <v>1.5126602903055539</v>
      </c>
      <c r="Q41" s="421">
        <v>1.8782964743589743</v>
      </c>
      <c r="R41" s="421">
        <f t="shared" si="0"/>
        <v>3.5400821606113206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>SUMPRODUCT(B11:B41,B49:B79)/SUM(B49:B79)</f>
        <v>3.1045520438026748</v>
      </c>
      <c r="C42" s="384">
        <f>IFERROR(SUMPRODUCT(C11:C41,C49:C79)/SUM(C49:C79),0)</f>
        <v>0</v>
      </c>
      <c r="D42" s="384">
        <f>SUMPRODUCT(D11:D41,D49:D79)/SUM(D49:D79)</f>
        <v>3.1045520438026748</v>
      </c>
      <c r="E42" s="384">
        <f>SUMPRODUCT(E11:E41,E49:E79)/SUM(E49:E79)</f>
        <v>5.9703347181314346</v>
      </c>
      <c r="F42" s="384">
        <f>SUMPRODUCT(F11:F41,F49:F79)/SUM(F49:F79)</f>
        <v>2.3565310388953082</v>
      </c>
      <c r="G42" s="384">
        <f>SUMPRODUCT(G11:G41,G49:G79)/SUM(G49:G79)</f>
        <v>4.0086075040249902</v>
      </c>
      <c r="H42" s="384"/>
      <c r="I42" s="384">
        <f>SUMPRODUCT(I11:I41,I49:I79)/SUM(I49:I79)</f>
        <v>4.7054314509307025</v>
      </c>
      <c r="J42" s="384">
        <f>IFERROR(SUMPRODUCT(J11:J41,J49:J79)/SUM(J49:J79),0)</f>
        <v>0</v>
      </c>
      <c r="K42" s="384">
        <f>IFERROR(SUMPRODUCT(K11:K41,K49:K79)/SUM(K49:K79),0)</f>
        <v>0.3628631887900019</v>
      </c>
      <c r="L42" s="384">
        <f>IFERROR(SUMPRODUCT(L11:L41,L49:L79)/SUM(L49:L79),0)</f>
        <v>0</v>
      </c>
      <c r="M42" s="384">
        <f>IFERROR(SUMPRODUCT(M11:M41,M49:M79)/SUM(M49:M79),0)</f>
        <v>0</v>
      </c>
      <c r="N42" s="384">
        <f>SUMPRODUCT(N11:N41,N49:N79)/SUM(N49:N79)</f>
        <v>2.9751192599766423</v>
      </c>
      <c r="O42" s="384">
        <f>SUMPRODUCT(O11:O41,O49:O79)/SUM(O49:O79)</f>
        <v>5.7831336406911822</v>
      </c>
      <c r="P42" s="384">
        <f>SUMPRODUCT(P11:P41,P49:P79)/SUM(P49:P79)</f>
        <v>1.4199911600444428</v>
      </c>
      <c r="Q42" s="384">
        <f>SUMPRODUCT(Q11:Q41,Q49:Q79)/SUM(Q49:Q79)</f>
        <v>2.3240960678125733</v>
      </c>
      <c r="R42" s="384">
        <f>SUMPRODUCT(R11:R41,R49:R79)/SUM(R49:R79)</f>
        <v>3.5896187278104805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2">+B42-B10</f>
        <v>-0.3994479561973252</v>
      </c>
      <c r="C43" s="386">
        <f>+C42-C10</f>
        <v>-3.504</v>
      </c>
      <c r="D43" s="386">
        <f>+D42-D10</f>
        <v>-0.3994479561973252</v>
      </c>
      <c r="E43" s="386">
        <f>+E42-E10</f>
        <v>2.8573347181314346</v>
      </c>
      <c r="F43" s="386">
        <f>+F42-F10</f>
        <v>-0.34346896110469194</v>
      </c>
      <c r="G43" s="386">
        <f>+G42-G10</f>
        <v>-1.1613924959750097</v>
      </c>
      <c r="H43" s="386"/>
      <c r="I43" s="386">
        <f t="shared" si="2"/>
        <v>0.64843145093070209</v>
      </c>
      <c r="J43" s="386">
        <f t="shared" si="2"/>
        <v>-3.9580000000000002</v>
      </c>
      <c r="K43" s="386">
        <f t="shared" si="2"/>
        <v>-2.3371368112099984</v>
      </c>
      <c r="L43" s="386">
        <f t="shared" si="2"/>
        <v>-2.6989999999999998</v>
      </c>
      <c r="M43" s="386">
        <f>+M42-M10</f>
        <v>-5.1680000000000001</v>
      </c>
      <c r="N43" s="386">
        <f t="shared" si="2"/>
        <v>-0.78988074002335784</v>
      </c>
      <c r="O43" s="386">
        <f t="shared" si="2"/>
        <v>2.1931336406911823</v>
      </c>
      <c r="P43" s="386">
        <f t="shared" si="2"/>
        <v>-0.4750088399555572</v>
      </c>
      <c r="Q43" s="386">
        <f t="shared" si="2"/>
        <v>-0.17590393218742673</v>
      </c>
      <c r="R43" s="386">
        <f t="shared" si="2"/>
        <v>-6.3686793897979044E-2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104</v>
      </c>
      <c r="K46" s="591"/>
      <c r="L46" s="589" t="s">
        <v>27</v>
      </c>
      <c r="M46" s="590"/>
      <c r="N46" s="590"/>
      <c r="O46" s="591"/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186</v>
      </c>
      <c r="I47" s="393" t="s">
        <v>23</v>
      </c>
      <c r="J47" s="393" t="s">
        <v>103</v>
      </c>
      <c r="K47" s="393" t="s">
        <v>80</v>
      </c>
      <c r="L47" s="393" t="s">
        <v>80</v>
      </c>
      <c r="M47" s="393" t="s">
        <v>81</v>
      </c>
      <c r="N47" s="393" t="s">
        <v>122</v>
      </c>
      <c r="O47" s="393" t="s">
        <v>103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60</v>
      </c>
      <c r="B48" s="673">
        <v>2500</v>
      </c>
      <c r="C48" s="674"/>
      <c r="D48" s="467">
        <v>2500</v>
      </c>
      <c r="E48" s="467">
        <v>1010</v>
      </c>
      <c r="F48" s="467">
        <v>812</v>
      </c>
      <c r="G48" s="467">
        <v>1220</v>
      </c>
      <c r="H48" s="467"/>
      <c r="I48" s="467">
        <v>2749</v>
      </c>
      <c r="J48" s="467"/>
      <c r="K48" s="467">
        <v>35</v>
      </c>
      <c r="L48" s="467"/>
      <c r="M48" s="467"/>
      <c r="N48" s="467">
        <v>5203</v>
      </c>
      <c r="O48" s="467">
        <v>989</v>
      </c>
      <c r="P48" s="467">
        <v>847</v>
      </c>
      <c r="Q48" s="467">
        <v>228</v>
      </c>
      <c r="R48" s="467">
        <f>SUM(D48:Q48)</f>
        <v>15593</v>
      </c>
      <c r="S48" s="837"/>
      <c r="T48" s="837"/>
      <c r="U48" s="837"/>
      <c r="V48" s="837"/>
    </row>
    <row r="49" spans="1:22" ht="15" customHeight="1">
      <c r="A49" s="191">
        <f t="shared" ref="A49:A78" si="3">+A11</f>
        <v>44896</v>
      </c>
      <c r="B49" s="466">
        <v>89.75958</v>
      </c>
      <c r="C49" s="466">
        <v>0</v>
      </c>
      <c r="D49" s="466">
        <v>89.75958</v>
      </c>
      <c r="E49" s="466">
        <v>12.739040000000001</v>
      </c>
      <c r="F49" s="466">
        <v>35.206540000000004</v>
      </c>
      <c r="G49" s="466">
        <v>42.584900000000005</v>
      </c>
      <c r="H49" s="466"/>
      <c r="I49" s="466">
        <v>72.623709999999988</v>
      </c>
      <c r="J49" s="466">
        <v>0</v>
      </c>
      <c r="K49" s="466">
        <v>1.49</v>
      </c>
      <c r="L49" s="466">
        <v>0</v>
      </c>
      <c r="M49" s="466">
        <v>0</v>
      </c>
      <c r="N49" s="466">
        <v>97.4</v>
      </c>
      <c r="O49" s="466">
        <v>25.32</v>
      </c>
      <c r="P49" s="466">
        <v>38.351999999999997</v>
      </c>
      <c r="Q49" s="466">
        <v>6.5670000000000002</v>
      </c>
      <c r="R49" s="466">
        <f>SUM(D49:Q49)</f>
        <v>422.04276999999996</v>
      </c>
      <c r="S49" s="824"/>
      <c r="T49" s="824"/>
      <c r="U49" s="824"/>
      <c r="V49" s="824"/>
    </row>
    <row r="50" spans="1:22" ht="15" customHeight="1">
      <c r="A50" s="191">
        <f t="shared" si="3"/>
        <v>44897</v>
      </c>
      <c r="B50" s="466">
        <v>81.435699999999997</v>
      </c>
      <c r="C50" s="466">
        <v>0</v>
      </c>
      <c r="D50" s="466">
        <v>81.435699999999997</v>
      </c>
      <c r="E50" s="466">
        <v>21.993040000000001</v>
      </c>
      <c r="F50" s="466">
        <v>35.633420000000001</v>
      </c>
      <c r="G50" s="466">
        <v>34.709859999999999</v>
      </c>
      <c r="H50" s="466"/>
      <c r="I50" s="466">
        <v>78.455219999999983</v>
      </c>
      <c r="J50" s="466">
        <v>0</v>
      </c>
      <c r="K50" s="466">
        <v>1.6</v>
      </c>
      <c r="L50" s="466">
        <v>0</v>
      </c>
      <c r="M50" s="466">
        <v>0</v>
      </c>
      <c r="N50" s="466">
        <v>128.88</v>
      </c>
      <c r="O50" s="466">
        <v>25.2</v>
      </c>
      <c r="P50" s="466">
        <v>15.7485</v>
      </c>
      <c r="Q50" s="466">
        <v>8.3710000000000004</v>
      </c>
      <c r="R50" s="466">
        <f t="shared" ref="R50:R79" si="4">SUM(D50:Q50)</f>
        <v>432.0267399999999</v>
      </c>
      <c r="S50" s="824"/>
      <c r="T50" s="824"/>
      <c r="U50" s="824"/>
      <c r="V50" s="824"/>
    </row>
    <row r="51" spans="1:22" ht="15" customHeight="1">
      <c r="A51" s="191">
        <f t="shared" si="3"/>
        <v>44898</v>
      </c>
      <c r="B51" s="466">
        <v>0</v>
      </c>
      <c r="C51" s="466">
        <v>0</v>
      </c>
      <c r="D51" s="466">
        <v>0</v>
      </c>
      <c r="E51" s="466">
        <v>0</v>
      </c>
      <c r="F51" s="466">
        <v>0</v>
      </c>
      <c r="G51" s="466">
        <v>0</v>
      </c>
      <c r="H51" s="466"/>
      <c r="I51" s="466">
        <v>0</v>
      </c>
      <c r="J51" s="466">
        <v>0</v>
      </c>
      <c r="K51" s="466">
        <v>0</v>
      </c>
      <c r="L51" s="466">
        <v>0</v>
      </c>
      <c r="M51" s="466">
        <v>0</v>
      </c>
      <c r="N51" s="466">
        <v>0</v>
      </c>
      <c r="O51" s="466">
        <v>0</v>
      </c>
      <c r="P51" s="466">
        <v>0</v>
      </c>
      <c r="Q51" s="466">
        <v>0</v>
      </c>
      <c r="R51" s="466">
        <f t="shared" si="4"/>
        <v>0</v>
      </c>
      <c r="S51" s="824"/>
      <c r="T51" s="824"/>
      <c r="U51" s="824"/>
      <c r="V51" s="824"/>
    </row>
    <row r="52" spans="1:22" ht="15" customHeight="1">
      <c r="A52" s="191">
        <f t="shared" si="3"/>
        <v>44899</v>
      </c>
      <c r="B52" s="466">
        <v>0</v>
      </c>
      <c r="C52" s="466">
        <v>0</v>
      </c>
      <c r="D52" s="466">
        <v>0</v>
      </c>
      <c r="E52" s="466">
        <v>0</v>
      </c>
      <c r="F52" s="466">
        <v>0</v>
      </c>
      <c r="G52" s="466">
        <v>0</v>
      </c>
      <c r="H52" s="466"/>
      <c r="I52" s="466">
        <v>0</v>
      </c>
      <c r="J52" s="466">
        <v>0</v>
      </c>
      <c r="K52" s="466">
        <v>0</v>
      </c>
      <c r="L52" s="466">
        <v>0</v>
      </c>
      <c r="M52" s="466">
        <v>0</v>
      </c>
      <c r="N52" s="466">
        <v>0</v>
      </c>
      <c r="O52" s="466">
        <v>0</v>
      </c>
      <c r="P52" s="466">
        <v>0</v>
      </c>
      <c r="Q52" s="466">
        <v>0</v>
      </c>
      <c r="R52" s="466">
        <f t="shared" si="4"/>
        <v>0</v>
      </c>
      <c r="S52" s="824"/>
      <c r="T52" s="824"/>
      <c r="U52" s="824"/>
      <c r="V52" s="824"/>
    </row>
    <row r="53" spans="1:22" ht="15" customHeight="1">
      <c r="A53" s="191">
        <f t="shared" si="3"/>
        <v>44900</v>
      </c>
      <c r="B53" s="470">
        <v>0</v>
      </c>
      <c r="C53" s="470">
        <v>0</v>
      </c>
      <c r="D53" s="470">
        <v>0</v>
      </c>
      <c r="E53" s="470">
        <v>0</v>
      </c>
      <c r="F53" s="470">
        <v>0</v>
      </c>
      <c r="G53" s="470">
        <v>0</v>
      </c>
      <c r="H53" s="470"/>
      <c r="I53" s="470">
        <v>0</v>
      </c>
      <c r="J53" s="470">
        <v>0</v>
      </c>
      <c r="K53" s="470">
        <v>0</v>
      </c>
      <c r="L53" s="470">
        <v>0</v>
      </c>
      <c r="M53" s="470">
        <v>0</v>
      </c>
      <c r="N53" s="470">
        <v>0</v>
      </c>
      <c r="O53" s="470">
        <v>0</v>
      </c>
      <c r="P53" s="470">
        <v>0</v>
      </c>
      <c r="Q53" s="470">
        <v>0</v>
      </c>
      <c r="R53" s="466">
        <f t="shared" si="4"/>
        <v>0</v>
      </c>
      <c r="S53" s="824"/>
      <c r="T53" s="824"/>
      <c r="U53" s="824"/>
      <c r="V53" s="824"/>
    </row>
    <row r="54" spans="1:22" ht="15" customHeight="1">
      <c r="A54" s="191">
        <f t="shared" si="3"/>
        <v>44901</v>
      </c>
      <c r="B54" s="470">
        <v>21.570430000000002</v>
      </c>
      <c r="C54" s="470">
        <v>0</v>
      </c>
      <c r="D54" s="470">
        <v>21.570430000000002</v>
      </c>
      <c r="E54" s="470">
        <v>2.61971</v>
      </c>
      <c r="F54" s="470">
        <v>2.77759</v>
      </c>
      <c r="G54" s="470">
        <v>4.2923</v>
      </c>
      <c r="H54" s="470"/>
      <c r="I54" s="470">
        <v>32.505740000000003</v>
      </c>
      <c r="J54" s="470">
        <v>0</v>
      </c>
      <c r="K54" s="470">
        <v>0</v>
      </c>
      <c r="L54" s="470">
        <v>0</v>
      </c>
      <c r="M54" s="470">
        <v>0</v>
      </c>
      <c r="N54" s="470">
        <v>51.36</v>
      </c>
      <c r="O54" s="470">
        <v>17.36</v>
      </c>
      <c r="P54" s="470">
        <v>26.864999999999998</v>
      </c>
      <c r="Q54" s="470">
        <v>1.4079999999999999</v>
      </c>
      <c r="R54" s="466">
        <f t="shared" si="4"/>
        <v>160.75877</v>
      </c>
      <c r="S54" s="824"/>
      <c r="T54" s="824"/>
      <c r="U54" s="824"/>
      <c r="V54" s="824"/>
    </row>
    <row r="55" spans="1:22" ht="15" customHeight="1">
      <c r="A55" s="191">
        <f t="shared" si="3"/>
        <v>44902</v>
      </c>
      <c r="B55" s="470">
        <v>101.01758</v>
      </c>
      <c r="C55" s="470">
        <v>0</v>
      </c>
      <c r="D55" s="470">
        <v>101.01758</v>
      </c>
      <c r="E55" s="470">
        <v>25.683979999999995</v>
      </c>
      <c r="F55" s="470">
        <v>50.466900000000003</v>
      </c>
      <c r="G55" s="470">
        <v>43.128089999999993</v>
      </c>
      <c r="H55" s="470"/>
      <c r="I55" s="470">
        <v>95.517480000000006</v>
      </c>
      <c r="J55" s="470">
        <v>0</v>
      </c>
      <c r="K55" s="470">
        <v>2.66</v>
      </c>
      <c r="L55" s="470">
        <v>0</v>
      </c>
      <c r="M55" s="470">
        <v>0</v>
      </c>
      <c r="N55" s="470">
        <v>120.56</v>
      </c>
      <c r="O55" s="470">
        <v>35.159999999999997</v>
      </c>
      <c r="P55" s="470">
        <v>30.394500000000001</v>
      </c>
      <c r="Q55" s="470">
        <v>4.1470000000000002</v>
      </c>
      <c r="R55" s="466">
        <f t="shared" si="4"/>
        <v>508.73552999999998</v>
      </c>
      <c r="S55" s="824"/>
      <c r="T55" s="824"/>
      <c r="U55" s="824"/>
      <c r="V55" s="824"/>
    </row>
    <row r="56" spans="1:22" ht="15" customHeight="1">
      <c r="A56" s="191">
        <f t="shared" si="3"/>
        <v>44903</v>
      </c>
      <c r="B56" s="470">
        <v>108.63435000000001</v>
      </c>
      <c r="C56" s="470">
        <v>0</v>
      </c>
      <c r="D56" s="470">
        <v>108.63435000000001</v>
      </c>
      <c r="E56" s="470">
        <v>34.681019999999997</v>
      </c>
      <c r="F56" s="470">
        <v>43.547870000000003</v>
      </c>
      <c r="G56" s="470">
        <v>41.818950000000001</v>
      </c>
      <c r="H56" s="470"/>
      <c r="I56" s="470">
        <v>102.73182</v>
      </c>
      <c r="J56" s="470">
        <v>0</v>
      </c>
      <c r="K56" s="470">
        <v>0.85</v>
      </c>
      <c r="L56" s="470">
        <v>0</v>
      </c>
      <c r="M56" s="470">
        <v>0</v>
      </c>
      <c r="N56" s="470">
        <v>171.8</v>
      </c>
      <c r="O56" s="470">
        <v>45.8</v>
      </c>
      <c r="P56" s="470">
        <v>36.871499999999997</v>
      </c>
      <c r="Q56" s="470">
        <v>10.648</v>
      </c>
      <c r="R56" s="466">
        <f t="shared" si="4"/>
        <v>597.38351</v>
      </c>
      <c r="S56" s="824"/>
      <c r="T56" s="824"/>
      <c r="U56" s="824"/>
      <c r="V56" s="824"/>
    </row>
    <row r="57" spans="1:22" ht="15" customHeight="1">
      <c r="A57" s="191">
        <f t="shared" si="3"/>
        <v>44904</v>
      </c>
      <c r="B57" s="470">
        <v>106.53828000000001</v>
      </c>
      <c r="C57" s="470">
        <v>0</v>
      </c>
      <c r="D57" s="470">
        <v>106.53828000000001</v>
      </c>
      <c r="E57" s="470">
        <v>31.628800000000002</v>
      </c>
      <c r="F57" s="470">
        <v>41.986950000000007</v>
      </c>
      <c r="G57" s="470">
        <v>52.247669999999999</v>
      </c>
      <c r="H57" s="470"/>
      <c r="I57" s="470">
        <v>105.89054</v>
      </c>
      <c r="J57" s="470">
        <v>0</v>
      </c>
      <c r="K57" s="470">
        <v>1.47</v>
      </c>
      <c r="L57" s="470">
        <v>0</v>
      </c>
      <c r="M57" s="470">
        <v>0</v>
      </c>
      <c r="N57" s="470">
        <v>183.76</v>
      </c>
      <c r="O57" s="470">
        <v>39.92</v>
      </c>
      <c r="P57" s="470">
        <v>23.461500000000001</v>
      </c>
      <c r="Q57" s="470">
        <v>10.483000000000001</v>
      </c>
      <c r="R57" s="466">
        <f t="shared" si="4"/>
        <v>597.38673999999992</v>
      </c>
      <c r="S57" s="824"/>
      <c r="T57" s="824"/>
      <c r="U57" s="824"/>
      <c r="V57" s="824"/>
    </row>
    <row r="58" spans="1:22" ht="15" customHeight="1">
      <c r="A58" s="191">
        <f t="shared" si="3"/>
        <v>44905</v>
      </c>
      <c r="B58" s="470">
        <v>102.51078</v>
      </c>
      <c r="C58" s="470">
        <v>0</v>
      </c>
      <c r="D58" s="470">
        <v>102.51078</v>
      </c>
      <c r="E58" s="470">
        <v>41.777770000000004</v>
      </c>
      <c r="F58" s="470">
        <v>54.414319999999996</v>
      </c>
      <c r="G58" s="470">
        <v>53.156220000000005</v>
      </c>
      <c r="H58" s="470"/>
      <c r="I58" s="470">
        <v>97.61381999999999</v>
      </c>
      <c r="J58" s="470">
        <v>0</v>
      </c>
      <c r="K58" s="470">
        <v>1.87</v>
      </c>
      <c r="L58" s="470">
        <v>0</v>
      </c>
      <c r="M58" s="470">
        <v>0</v>
      </c>
      <c r="N58" s="470">
        <v>169.56</v>
      </c>
      <c r="O58" s="470">
        <v>45.76</v>
      </c>
      <c r="P58" s="470">
        <v>32.558999999999997</v>
      </c>
      <c r="Q58" s="470">
        <v>11.319000000000001</v>
      </c>
      <c r="R58" s="466">
        <f t="shared" si="4"/>
        <v>610.54090999999994</v>
      </c>
      <c r="S58" s="824"/>
      <c r="T58" s="824"/>
      <c r="U58" s="824"/>
      <c r="V58" s="824"/>
    </row>
    <row r="59" spans="1:22" ht="15" customHeight="1">
      <c r="A59" s="191">
        <f t="shared" si="3"/>
        <v>44906</v>
      </c>
      <c r="B59" s="470">
        <v>84.049520000000001</v>
      </c>
      <c r="C59" s="470">
        <v>0</v>
      </c>
      <c r="D59" s="470">
        <v>84.049520000000001</v>
      </c>
      <c r="E59" s="470">
        <v>36.147460000000002</v>
      </c>
      <c r="F59" s="470">
        <v>44.764129999999994</v>
      </c>
      <c r="G59" s="470">
        <v>40.019449999999999</v>
      </c>
      <c r="H59" s="470"/>
      <c r="I59" s="470">
        <v>89.571140000000014</v>
      </c>
      <c r="J59" s="470">
        <v>0</v>
      </c>
      <c r="K59" s="470">
        <v>1.75</v>
      </c>
      <c r="L59" s="470">
        <v>0</v>
      </c>
      <c r="M59" s="470">
        <v>0</v>
      </c>
      <c r="N59" s="470">
        <v>170.56</v>
      </c>
      <c r="O59" s="470">
        <v>37.200000000000003</v>
      </c>
      <c r="P59" s="470">
        <v>29.178000000000001</v>
      </c>
      <c r="Q59" s="470">
        <v>10.680999999999999</v>
      </c>
      <c r="R59" s="466">
        <f t="shared" si="4"/>
        <v>543.92070000000001</v>
      </c>
      <c r="S59" s="824"/>
      <c r="T59" s="824"/>
      <c r="U59" s="824"/>
      <c r="V59" s="824"/>
    </row>
    <row r="60" spans="1:22" ht="15" customHeight="1">
      <c r="A60" s="191">
        <f t="shared" si="3"/>
        <v>44907</v>
      </c>
      <c r="B60" s="471">
        <v>77.784779999999998</v>
      </c>
      <c r="C60" s="471">
        <v>0</v>
      </c>
      <c r="D60" s="471">
        <v>77.784779999999998</v>
      </c>
      <c r="E60" s="471">
        <v>22.110389999999999</v>
      </c>
      <c r="F60" s="471">
        <v>29.642010000000003</v>
      </c>
      <c r="G60" s="471">
        <v>35.058459999999997</v>
      </c>
      <c r="H60" s="471"/>
      <c r="I60" s="471">
        <v>63.970999999999989</v>
      </c>
      <c r="J60" s="471">
        <v>0</v>
      </c>
      <c r="K60" s="471">
        <v>0</v>
      </c>
      <c r="L60" s="471">
        <v>0</v>
      </c>
      <c r="M60" s="471">
        <v>0</v>
      </c>
      <c r="N60" s="471">
        <v>128.6</v>
      </c>
      <c r="O60" s="471">
        <v>26.68</v>
      </c>
      <c r="P60" s="471">
        <v>21.2715</v>
      </c>
      <c r="Q60" s="471">
        <v>7.3810000000000002</v>
      </c>
      <c r="R60" s="466">
        <f t="shared" si="4"/>
        <v>412.49914000000001</v>
      </c>
      <c r="S60" s="824"/>
      <c r="T60" s="824"/>
      <c r="U60" s="824"/>
      <c r="V60" s="824"/>
    </row>
    <row r="61" spans="1:22" ht="15" customHeight="1">
      <c r="A61" s="191">
        <f t="shared" si="3"/>
        <v>44908</v>
      </c>
      <c r="B61" s="471">
        <v>100.19556999999999</v>
      </c>
      <c r="C61" s="471">
        <v>0</v>
      </c>
      <c r="D61" s="471">
        <v>100.19556999999999</v>
      </c>
      <c r="E61" s="471">
        <v>32.290709999999997</v>
      </c>
      <c r="F61" s="471">
        <v>47.444950000000006</v>
      </c>
      <c r="G61" s="471">
        <v>48.966610000000003</v>
      </c>
      <c r="H61" s="471"/>
      <c r="I61" s="471">
        <v>72.339180000000013</v>
      </c>
      <c r="J61" s="471">
        <v>0</v>
      </c>
      <c r="K61" s="471">
        <v>0</v>
      </c>
      <c r="L61" s="471">
        <v>0</v>
      </c>
      <c r="M61" s="471">
        <v>0</v>
      </c>
      <c r="N61" s="471">
        <v>177.16</v>
      </c>
      <c r="O61" s="471">
        <v>35.799999999999997</v>
      </c>
      <c r="P61" s="471">
        <v>25.2225</v>
      </c>
      <c r="Q61" s="471">
        <v>12.298</v>
      </c>
      <c r="R61" s="466">
        <f t="shared" si="4"/>
        <v>551.71751999999992</v>
      </c>
      <c r="S61" s="824"/>
      <c r="T61" s="824"/>
      <c r="U61" s="824"/>
      <c r="V61" s="824"/>
    </row>
    <row r="62" spans="1:22" ht="15" customHeight="1">
      <c r="A62" s="191">
        <f t="shared" si="3"/>
        <v>44909</v>
      </c>
      <c r="B62" s="471">
        <v>82.419749999999993</v>
      </c>
      <c r="C62" s="471">
        <v>0</v>
      </c>
      <c r="D62" s="471">
        <v>82.419749999999993</v>
      </c>
      <c r="E62" s="471">
        <v>36.097809999999996</v>
      </c>
      <c r="F62" s="471">
        <v>53.233719999999998</v>
      </c>
      <c r="G62" s="471">
        <v>47.087840000000007</v>
      </c>
      <c r="H62" s="471"/>
      <c r="I62" s="471">
        <v>111.40919</v>
      </c>
      <c r="J62" s="471">
        <v>0</v>
      </c>
      <c r="K62" s="471">
        <v>0</v>
      </c>
      <c r="L62" s="471">
        <v>0</v>
      </c>
      <c r="M62" s="471">
        <v>0</v>
      </c>
      <c r="N62" s="471">
        <v>185.56</v>
      </c>
      <c r="O62" s="471">
        <v>38.44</v>
      </c>
      <c r="P62" s="471">
        <v>39.544499999999999</v>
      </c>
      <c r="Q62" s="471">
        <v>12.012</v>
      </c>
      <c r="R62" s="466">
        <f t="shared" si="4"/>
        <v>605.80480999999986</v>
      </c>
      <c r="S62" s="824"/>
      <c r="T62" s="824"/>
      <c r="U62" s="824"/>
      <c r="V62" s="824"/>
    </row>
    <row r="63" spans="1:22" ht="15" customHeight="1">
      <c r="A63" s="191">
        <f t="shared" si="3"/>
        <v>44910</v>
      </c>
      <c r="B63" s="471">
        <v>87.954790000000003</v>
      </c>
      <c r="C63" s="471">
        <v>0</v>
      </c>
      <c r="D63" s="471">
        <v>87.954790000000003</v>
      </c>
      <c r="E63" s="471">
        <v>38.52384</v>
      </c>
      <c r="F63" s="471">
        <v>60.349509999999995</v>
      </c>
      <c r="G63" s="471">
        <v>32.291419999999995</v>
      </c>
      <c r="H63" s="471"/>
      <c r="I63" s="471">
        <v>108.47102000000001</v>
      </c>
      <c r="J63" s="471">
        <v>0</v>
      </c>
      <c r="K63" s="471">
        <v>0.62</v>
      </c>
      <c r="L63" s="471">
        <v>0</v>
      </c>
      <c r="M63" s="471">
        <v>0</v>
      </c>
      <c r="N63" s="471">
        <v>173.84</v>
      </c>
      <c r="O63" s="471">
        <v>41.2</v>
      </c>
      <c r="P63" s="471">
        <v>37.993499999999997</v>
      </c>
      <c r="Q63" s="471">
        <v>9.7460000000000004</v>
      </c>
      <c r="R63" s="466">
        <f t="shared" si="4"/>
        <v>590.99008000000015</v>
      </c>
      <c r="S63" s="824"/>
      <c r="T63" s="824"/>
      <c r="U63" s="824"/>
      <c r="V63" s="824"/>
    </row>
    <row r="64" spans="1:22" ht="15" customHeight="1">
      <c r="A64" s="191">
        <f t="shared" si="3"/>
        <v>44911</v>
      </c>
      <c r="B64" s="471">
        <v>77.299199999999999</v>
      </c>
      <c r="C64" s="471">
        <v>0</v>
      </c>
      <c r="D64" s="471">
        <v>77.299199999999999</v>
      </c>
      <c r="E64" s="471">
        <v>40.513829999999999</v>
      </c>
      <c r="F64" s="471">
        <v>51.886969999999998</v>
      </c>
      <c r="G64" s="471">
        <v>49.657389999999999</v>
      </c>
      <c r="H64" s="471"/>
      <c r="I64" s="471">
        <v>105.2582</v>
      </c>
      <c r="J64" s="471">
        <v>0</v>
      </c>
      <c r="K64" s="471">
        <v>1.1200000000000001</v>
      </c>
      <c r="L64" s="471">
        <v>0</v>
      </c>
      <c r="M64" s="471">
        <v>0</v>
      </c>
      <c r="N64" s="471">
        <v>178.48</v>
      </c>
      <c r="O64" s="471">
        <v>39.44</v>
      </c>
      <c r="P64" s="471">
        <v>23.798999999999999</v>
      </c>
      <c r="Q64" s="471">
        <v>10.714</v>
      </c>
      <c r="R64" s="466">
        <f t="shared" si="4"/>
        <v>578.16859000000011</v>
      </c>
      <c r="S64" s="824"/>
      <c r="T64" s="824"/>
      <c r="U64" s="824"/>
      <c r="V64" s="824"/>
    </row>
    <row r="65" spans="1:22" ht="15" customHeight="1">
      <c r="A65" s="191">
        <f t="shared" si="3"/>
        <v>44912</v>
      </c>
      <c r="B65" s="471">
        <v>102.93541999999999</v>
      </c>
      <c r="C65" s="471">
        <v>0</v>
      </c>
      <c r="D65" s="471">
        <v>102.93541999999999</v>
      </c>
      <c r="E65" s="471">
        <v>39.709789999999998</v>
      </c>
      <c r="F65" s="471">
        <v>49.766479999999994</v>
      </c>
      <c r="G65" s="471">
        <v>41.727489999999996</v>
      </c>
      <c r="H65" s="471"/>
      <c r="I65" s="471">
        <v>108.09792000000002</v>
      </c>
      <c r="J65" s="471">
        <v>0</v>
      </c>
      <c r="K65" s="471">
        <v>2.88</v>
      </c>
      <c r="L65" s="471">
        <v>0</v>
      </c>
      <c r="M65" s="471">
        <v>0</v>
      </c>
      <c r="N65" s="471">
        <v>193.36</v>
      </c>
      <c r="O65" s="471">
        <v>48.16</v>
      </c>
      <c r="P65" s="471">
        <v>34.914000000000001</v>
      </c>
      <c r="Q65" s="471">
        <v>11.792</v>
      </c>
      <c r="R65" s="466">
        <f t="shared" si="4"/>
        <v>633.34310000000005</v>
      </c>
      <c r="S65" s="824"/>
      <c r="T65" s="824"/>
      <c r="U65" s="824"/>
      <c r="V65" s="824"/>
    </row>
    <row r="66" spans="1:22" ht="15" customHeight="1">
      <c r="A66" s="191">
        <f t="shared" si="3"/>
        <v>44913</v>
      </c>
      <c r="B66" s="471">
        <v>87.247449999999986</v>
      </c>
      <c r="C66" s="471">
        <v>0</v>
      </c>
      <c r="D66" s="471">
        <v>87.247449999999986</v>
      </c>
      <c r="E66" s="471">
        <v>43.758009999999992</v>
      </c>
      <c r="F66" s="471">
        <v>52.594679999999997</v>
      </c>
      <c r="G66" s="471">
        <v>35.744239999999998</v>
      </c>
      <c r="H66" s="471"/>
      <c r="I66" s="471">
        <v>114.74234000000001</v>
      </c>
      <c r="J66" s="471">
        <v>0</v>
      </c>
      <c r="K66" s="471">
        <v>2.11</v>
      </c>
      <c r="L66" s="471">
        <v>0</v>
      </c>
      <c r="M66" s="471">
        <v>0</v>
      </c>
      <c r="N66" s="471">
        <v>183.08</v>
      </c>
      <c r="O66" s="471">
        <v>45.28</v>
      </c>
      <c r="P66" s="471">
        <v>35.4</v>
      </c>
      <c r="Q66" s="471">
        <v>11.747999999999999</v>
      </c>
      <c r="R66" s="466">
        <f t="shared" si="4"/>
        <v>611.70471999999995</v>
      </c>
      <c r="S66" s="824"/>
      <c r="T66" s="824"/>
      <c r="U66" s="824"/>
      <c r="V66" s="824"/>
    </row>
    <row r="67" spans="1:22" ht="15" customHeight="1">
      <c r="A67" s="191">
        <f t="shared" si="3"/>
        <v>44914</v>
      </c>
      <c r="B67" s="472">
        <v>74.38297</v>
      </c>
      <c r="C67" s="472">
        <v>0</v>
      </c>
      <c r="D67" s="472">
        <v>74.38297</v>
      </c>
      <c r="E67" s="472">
        <v>51.311600000000006</v>
      </c>
      <c r="F67" s="472">
        <v>50.045660000000005</v>
      </c>
      <c r="G67" s="472">
        <v>49.922260000000001</v>
      </c>
      <c r="H67" s="472"/>
      <c r="I67" s="472">
        <v>114.27565000000001</v>
      </c>
      <c r="J67" s="472">
        <v>0</v>
      </c>
      <c r="K67" s="472">
        <v>0</v>
      </c>
      <c r="L67" s="472">
        <v>0</v>
      </c>
      <c r="M67" s="472">
        <v>0</v>
      </c>
      <c r="N67" s="472">
        <v>169.92</v>
      </c>
      <c r="O67" s="472">
        <v>47.2</v>
      </c>
      <c r="P67" s="472">
        <v>37.039499999999997</v>
      </c>
      <c r="Q67" s="472">
        <v>11.747999999999999</v>
      </c>
      <c r="R67" s="466">
        <f t="shared" si="4"/>
        <v>605.84564</v>
      </c>
      <c r="S67" s="824"/>
      <c r="T67" s="824"/>
      <c r="U67" s="824"/>
      <c r="V67" s="824"/>
    </row>
    <row r="68" spans="1:22" ht="15" customHeight="1">
      <c r="A68" s="191">
        <f t="shared" si="3"/>
        <v>44915</v>
      </c>
      <c r="B68" s="472">
        <v>84.236639999999994</v>
      </c>
      <c r="C68" s="472">
        <v>0</v>
      </c>
      <c r="D68" s="472">
        <v>84.236639999999994</v>
      </c>
      <c r="E68" s="472">
        <v>34.325969999999998</v>
      </c>
      <c r="F68" s="472">
        <v>41.517740000000003</v>
      </c>
      <c r="G68" s="472">
        <v>45.154640000000001</v>
      </c>
      <c r="H68" s="472"/>
      <c r="I68" s="472">
        <v>84.637919999999994</v>
      </c>
      <c r="J68" s="472">
        <v>0</v>
      </c>
      <c r="K68" s="472">
        <v>2.81</v>
      </c>
      <c r="L68" s="472">
        <v>0</v>
      </c>
      <c r="M68" s="472">
        <v>0</v>
      </c>
      <c r="N68" s="472">
        <v>144.32</v>
      </c>
      <c r="O68" s="472">
        <v>32.64</v>
      </c>
      <c r="P68" s="472">
        <v>32.165999999999997</v>
      </c>
      <c r="Q68" s="472">
        <v>11.946</v>
      </c>
      <c r="R68" s="466">
        <f t="shared" si="4"/>
        <v>513.75491</v>
      </c>
      <c r="S68" s="824"/>
      <c r="T68" s="824"/>
      <c r="U68" s="824"/>
      <c r="V68" s="824"/>
    </row>
    <row r="69" spans="1:22" ht="15" customHeight="1">
      <c r="A69" s="191">
        <f t="shared" si="3"/>
        <v>44916</v>
      </c>
      <c r="B69" s="472">
        <v>73.104040000000012</v>
      </c>
      <c r="C69" s="472">
        <v>0</v>
      </c>
      <c r="D69" s="472">
        <v>73.104040000000012</v>
      </c>
      <c r="E69" s="472">
        <v>38.883009999999999</v>
      </c>
      <c r="F69" s="472">
        <v>49.557090000000002</v>
      </c>
      <c r="G69" s="472">
        <v>37.368789999999997</v>
      </c>
      <c r="H69" s="472"/>
      <c r="I69" s="472">
        <v>78.840690000000009</v>
      </c>
      <c r="J69" s="472">
        <v>0</v>
      </c>
      <c r="K69" s="472">
        <v>3.72</v>
      </c>
      <c r="L69" s="472">
        <v>0</v>
      </c>
      <c r="M69" s="472">
        <v>0</v>
      </c>
      <c r="N69" s="472">
        <v>144.96</v>
      </c>
      <c r="O69" s="472">
        <v>43.36</v>
      </c>
      <c r="P69" s="472">
        <v>18.050999999999998</v>
      </c>
      <c r="Q69" s="472">
        <v>11.154</v>
      </c>
      <c r="R69" s="466">
        <f t="shared" si="4"/>
        <v>498.99862000000002</v>
      </c>
      <c r="S69" s="824"/>
      <c r="T69" s="824"/>
      <c r="U69" s="824"/>
      <c r="V69" s="824"/>
    </row>
    <row r="70" spans="1:22" ht="15" customHeight="1">
      <c r="A70" s="191">
        <f t="shared" si="3"/>
        <v>44917</v>
      </c>
      <c r="B70" s="472">
        <v>82.330860000000001</v>
      </c>
      <c r="C70" s="472">
        <v>0</v>
      </c>
      <c r="D70" s="472">
        <v>82.330860000000001</v>
      </c>
      <c r="E70" s="472">
        <v>37.017520000000005</v>
      </c>
      <c r="F70" s="472">
        <v>52.920209999999997</v>
      </c>
      <c r="G70" s="472">
        <v>52.059710000000003</v>
      </c>
      <c r="H70" s="472"/>
      <c r="I70" s="472">
        <v>84.652530000000013</v>
      </c>
      <c r="J70" s="472">
        <v>0</v>
      </c>
      <c r="K70" s="472">
        <v>2.04</v>
      </c>
      <c r="L70" s="472">
        <v>0</v>
      </c>
      <c r="M70" s="472">
        <v>0</v>
      </c>
      <c r="N70" s="472">
        <v>156.785</v>
      </c>
      <c r="O70" s="472">
        <v>41.88</v>
      </c>
      <c r="P70" s="472">
        <v>24.942</v>
      </c>
      <c r="Q70" s="472">
        <v>10.648</v>
      </c>
      <c r="R70" s="466">
        <f t="shared" si="4"/>
        <v>545.27583000000004</v>
      </c>
      <c r="S70" s="824"/>
      <c r="T70" s="824"/>
      <c r="U70" s="824"/>
      <c r="V70" s="824"/>
    </row>
    <row r="71" spans="1:22" ht="15" customHeight="1">
      <c r="A71" s="191">
        <f t="shared" si="3"/>
        <v>44918</v>
      </c>
      <c r="B71" s="472">
        <v>69.178659999999994</v>
      </c>
      <c r="C71" s="472">
        <v>0</v>
      </c>
      <c r="D71" s="472">
        <v>69.178659999999994</v>
      </c>
      <c r="E71" s="472">
        <v>29.960529999999999</v>
      </c>
      <c r="F71" s="472">
        <v>51.677579999999999</v>
      </c>
      <c r="G71" s="472">
        <v>43.094250000000002</v>
      </c>
      <c r="H71" s="472"/>
      <c r="I71" s="472">
        <v>94.727610000000013</v>
      </c>
      <c r="J71" s="472">
        <v>0</v>
      </c>
      <c r="K71" s="472">
        <v>4.5599999999999996</v>
      </c>
      <c r="L71" s="472">
        <v>0</v>
      </c>
      <c r="M71" s="472">
        <v>0</v>
      </c>
      <c r="N71" s="472">
        <v>163.16</v>
      </c>
      <c r="O71" s="472">
        <v>36.24</v>
      </c>
      <c r="P71" s="472">
        <v>14.91</v>
      </c>
      <c r="Q71" s="472">
        <v>11.297000000000001</v>
      </c>
      <c r="R71" s="466">
        <f t="shared" si="4"/>
        <v>518.80563000000006</v>
      </c>
      <c r="S71" s="824"/>
      <c r="T71" s="824"/>
      <c r="U71" s="824"/>
      <c r="V71" s="824"/>
    </row>
    <row r="72" spans="1:22" ht="15" customHeight="1">
      <c r="A72" s="191">
        <f t="shared" si="3"/>
        <v>44919</v>
      </c>
      <c r="B72" s="472">
        <v>105.70050000000001</v>
      </c>
      <c r="C72" s="472">
        <v>0</v>
      </c>
      <c r="D72" s="472">
        <v>105.70050000000001</v>
      </c>
      <c r="E72" s="472">
        <v>38.133520000000004</v>
      </c>
      <c r="F72" s="472">
        <v>53.282259999999994</v>
      </c>
      <c r="G72" s="472">
        <v>46.160800000000002</v>
      </c>
      <c r="H72" s="472"/>
      <c r="I72" s="472">
        <v>106.67241999999999</v>
      </c>
      <c r="J72" s="472">
        <v>0</v>
      </c>
      <c r="K72" s="472">
        <v>4.57</v>
      </c>
      <c r="L72" s="472">
        <v>0</v>
      </c>
      <c r="M72" s="472">
        <v>0</v>
      </c>
      <c r="N72" s="472">
        <v>175.2</v>
      </c>
      <c r="O72" s="472">
        <v>47</v>
      </c>
      <c r="P72" s="472">
        <v>37.4895</v>
      </c>
      <c r="Q72" s="472">
        <v>10.153</v>
      </c>
      <c r="R72" s="466">
        <f t="shared" si="4"/>
        <v>624.36199999999997</v>
      </c>
      <c r="S72" s="824"/>
      <c r="T72" s="824"/>
      <c r="U72" s="824"/>
      <c r="V72" s="824"/>
    </row>
    <row r="73" spans="1:22" ht="15" customHeight="1">
      <c r="A73" s="191">
        <f t="shared" si="3"/>
        <v>44920</v>
      </c>
      <c r="B73" s="472">
        <v>83.730460000000008</v>
      </c>
      <c r="C73" s="472">
        <v>0</v>
      </c>
      <c r="D73" s="472">
        <v>83.730460000000008</v>
      </c>
      <c r="E73" s="472">
        <v>39.575029999999998</v>
      </c>
      <c r="F73" s="472">
        <v>55.862749999999998</v>
      </c>
      <c r="G73" s="472">
        <v>51.845570000000002</v>
      </c>
      <c r="H73" s="472"/>
      <c r="I73" s="472">
        <v>88.81241</v>
      </c>
      <c r="J73" s="472">
        <v>0</v>
      </c>
      <c r="K73" s="472">
        <v>4.57</v>
      </c>
      <c r="L73" s="472">
        <v>0</v>
      </c>
      <c r="M73" s="472">
        <v>0</v>
      </c>
      <c r="N73" s="472">
        <v>181.12</v>
      </c>
      <c r="O73" s="472">
        <v>45.04</v>
      </c>
      <c r="P73" s="472">
        <v>37.959000000000003</v>
      </c>
      <c r="Q73" s="472">
        <v>11.407</v>
      </c>
      <c r="R73" s="466">
        <f t="shared" si="4"/>
        <v>599.92222000000004</v>
      </c>
      <c r="S73" s="824"/>
      <c r="T73" s="824"/>
      <c r="U73" s="824"/>
      <c r="V73" s="824"/>
    </row>
    <row r="74" spans="1:22" ht="15" customHeight="1">
      <c r="A74" s="191">
        <f t="shared" si="3"/>
        <v>44921</v>
      </c>
      <c r="B74" s="473">
        <v>82.691469999999981</v>
      </c>
      <c r="C74" s="473">
        <v>0</v>
      </c>
      <c r="D74" s="473">
        <v>82.691469999999981</v>
      </c>
      <c r="E74" s="473">
        <v>29.487300000000001</v>
      </c>
      <c r="F74" s="473">
        <v>50.147419999999997</v>
      </c>
      <c r="G74" s="473">
        <v>44.626889999999989</v>
      </c>
      <c r="H74" s="473"/>
      <c r="I74" s="473">
        <v>90.731830000000002</v>
      </c>
      <c r="J74" s="473">
        <v>0</v>
      </c>
      <c r="K74" s="473">
        <v>3.45</v>
      </c>
      <c r="L74" s="473">
        <v>0</v>
      </c>
      <c r="M74" s="473">
        <v>0</v>
      </c>
      <c r="N74" s="473">
        <v>161.76</v>
      </c>
      <c r="O74" s="473">
        <v>41.92</v>
      </c>
      <c r="P74" s="473">
        <v>41.452500000000001</v>
      </c>
      <c r="Q74" s="473">
        <v>10.505000000000001</v>
      </c>
      <c r="R74" s="466">
        <f t="shared" si="4"/>
        <v>556.77241000000004</v>
      </c>
      <c r="S74" s="824"/>
      <c r="T74" s="824"/>
      <c r="U74" s="824"/>
      <c r="V74" s="824"/>
    </row>
    <row r="75" spans="1:22" ht="15" customHeight="1">
      <c r="A75" s="191">
        <f t="shared" si="3"/>
        <v>44922</v>
      </c>
      <c r="B75" s="473">
        <v>84.386829999999989</v>
      </c>
      <c r="C75" s="473">
        <v>0</v>
      </c>
      <c r="D75" s="473">
        <v>84.386829999999989</v>
      </c>
      <c r="E75" s="473">
        <v>31.057260000000003</v>
      </c>
      <c r="F75" s="473">
        <v>58.082799999999999</v>
      </c>
      <c r="G75" s="473">
        <v>51.122790000000002</v>
      </c>
      <c r="H75" s="473"/>
      <c r="I75" s="473">
        <v>105.77001999999999</v>
      </c>
      <c r="J75" s="473">
        <v>0</v>
      </c>
      <c r="K75" s="473">
        <v>2.44</v>
      </c>
      <c r="L75" s="473">
        <v>0</v>
      </c>
      <c r="M75" s="473">
        <v>0</v>
      </c>
      <c r="N75" s="473">
        <v>179.76</v>
      </c>
      <c r="O75" s="473">
        <v>42.4</v>
      </c>
      <c r="P75" s="473">
        <v>39.421500000000002</v>
      </c>
      <c r="Q75" s="473">
        <v>11.77</v>
      </c>
      <c r="R75" s="466">
        <f t="shared" si="4"/>
        <v>606.21119999999996</v>
      </c>
      <c r="S75" s="824"/>
      <c r="T75" s="824"/>
      <c r="U75" s="824"/>
      <c r="V75" s="824"/>
    </row>
    <row r="76" spans="1:22" ht="15" customHeight="1">
      <c r="A76" s="191">
        <f t="shared" si="3"/>
        <v>44923</v>
      </c>
      <c r="B76" s="473">
        <v>78.434669999999997</v>
      </c>
      <c r="C76" s="473">
        <v>0</v>
      </c>
      <c r="D76" s="473">
        <v>78.434669999999997</v>
      </c>
      <c r="E76" s="473">
        <v>35.277589999999996</v>
      </c>
      <c r="F76" s="473">
        <v>63.674290000000006</v>
      </c>
      <c r="G76" s="473">
        <v>52.668900000000001</v>
      </c>
      <c r="H76" s="473"/>
      <c r="I76" s="473">
        <v>110.48682999999998</v>
      </c>
      <c r="J76" s="473">
        <v>0</v>
      </c>
      <c r="K76" s="473">
        <v>4.46</v>
      </c>
      <c r="L76" s="473">
        <v>0</v>
      </c>
      <c r="M76" s="473">
        <v>0</v>
      </c>
      <c r="N76" s="473">
        <v>201.84</v>
      </c>
      <c r="O76" s="473">
        <v>42.76</v>
      </c>
      <c r="P76" s="473">
        <v>37.323</v>
      </c>
      <c r="Q76" s="473">
        <v>11.506</v>
      </c>
      <c r="R76" s="466">
        <f t="shared" si="4"/>
        <v>638.4312799999999</v>
      </c>
      <c r="S76" s="824"/>
      <c r="T76" s="824"/>
      <c r="U76" s="824"/>
      <c r="V76" s="824"/>
    </row>
    <row r="77" spans="1:22" ht="15" customHeight="1">
      <c r="A77" s="191">
        <f t="shared" si="3"/>
        <v>44924</v>
      </c>
      <c r="B77" s="473">
        <v>66.422380000000004</v>
      </c>
      <c r="C77" s="473">
        <v>0</v>
      </c>
      <c r="D77" s="473">
        <v>66.422380000000004</v>
      </c>
      <c r="E77" s="473">
        <v>38.648220000000002</v>
      </c>
      <c r="F77" s="473">
        <v>39.10228</v>
      </c>
      <c r="G77" s="473">
        <v>26.773479999999999</v>
      </c>
      <c r="H77" s="473"/>
      <c r="I77" s="473">
        <v>77.141009999999994</v>
      </c>
      <c r="J77" s="473">
        <v>0</v>
      </c>
      <c r="K77" s="473">
        <v>0.84</v>
      </c>
      <c r="L77" s="473">
        <v>0</v>
      </c>
      <c r="M77" s="473">
        <v>0</v>
      </c>
      <c r="N77" s="473">
        <v>154.32</v>
      </c>
      <c r="O77" s="473">
        <v>33.04</v>
      </c>
      <c r="P77" s="473">
        <v>38.413499999999999</v>
      </c>
      <c r="Q77" s="473">
        <v>10.494</v>
      </c>
      <c r="R77" s="466">
        <f t="shared" si="4"/>
        <v>485.19487000000004</v>
      </c>
      <c r="S77" s="824"/>
      <c r="T77" s="824"/>
      <c r="U77" s="824"/>
      <c r="V77" s="824"/>
    </row>
    <row r="78" spans="1:22" ht="15" customHeight="1">
      <c r="A78" s="191">
        <f t="shared" si="3"/>
        <v>44925</v>
      </c>
      <c r="B78" s="473">
        <v>64.40146</v>
      </c>
      <c r="C78" s="473">
        <v>0</v>
      </c>
      <c r="D78" s="473">
        <v>64.40146</v>
      </c>
      <c r="E78" s="473">
        <v>44.652370000000005</v>
      </c>
      <c r="F78" s="473">
        <v>55.588459999999998</v>
      </c>
      <c r="G78" s="473">
        <v>51.862760000000002</v>
      </c>
      <c r="H78" s="473"/>
      <c r="I78" s="473">
        <v>112.80596</v>
      </c>
      <c r="J78" s="473">
        <v>0</v>
      </c>
      <c r="K78" s="473">
        <v>0</v>
      </c>
      <c r="L78" s="473">
        <v>0</v>
      </c>
      <c r="M78" s="473">
        <v>0</v>
      </c>
      <c r="N78" s="473">
        <v>208.2</v>
      </c>
      <c r="O78" s="473">
        <v>37.56</v>
      </c>
      <c r="P78" s="473">
        <v>35.82</v>
      </c>
      <c r="Q78" s="473">
        <v>11.494999999999999</v>
      </c>
      <c r="R78" s="466">
        <f t="shared" si="4"/>
        <v>622.38600999999994</v>
      </c>
      <c r="S78" s="824"/>
      <c r="T78" s="824"/>
      <c r="U78" s="824"/>
      <c r="V78" s="824"/>
    </row>
    <row r="79" spans="1:22" ht="15" customHeight="1">
      <c r="A79" s="191">
        <v>31</v>
      </c>
      <c r="B79" s="473">
        <v>69.666119999999992</v>
      </c>
      <c r="C79" s="473">
        <v>0</v>
      </c>
      <c r="D79" s="473">
        <v>69.666119999999992</v>
      </c>
      <c r="E79" s="473">
        <v>34.927129999999998</v>
      </c>
      <c r="F79" s="473">
        <v>49.283139999999996</v>
      </c>
      <c r="G79" s="473">
        <v>33.817799999999998</v>
      </c>
      <c r="H79" s="473"/>
      <c r="I79" s="473">
        <v>54.695899999999995</v>
      </c>
      <c r="J79" s="473">
        <v>0</v>
      </c>
      <c r="K79" s="473">
        <v>0.93</v>
      </c>
      <c r="L79" s="473">
        <v>0</v>
      </c>
      <c r="M79" s="473">
        <v>0</v>
      </c>
      <c r="N79" s="473">
        <v>144.08000000000001</v>
      </c>
      <c r="O79" s="473">
        <v>29.4</v>
      </c>
      <c r="P79" s="473">
        <v>25.576499999999999</v>
      </c>
      <c r="Q79" s="473">
        <v>6.8639999999999999</v>
      </c>
      <c r="R79" s="466">
        <f t="shared" si="4"/>
        <v>449.24058999999994</v>
      </c>
      <c r="S79" s="824"/>
      <c r="T79" s="824"/>
      <c r="U79" s="824"/>
      <c r="V79" s="824"/>
    </row>
    <row r="80" spans="1:22" ht="15" customHeight="1">
      <c r="A80" s="181" t="s">
        <v>69</v>
      </c>
      <c r="B80" s="468">
        <f t="shared" ref="B80:Q80" si="5">SUM(B49:B79)</f>
        <v>2330.0202400000003</v>
      </c>
      <c r="C80" s="468">
        <f>SUM(C49:C79)</f>
        <v>0</v>
      </c>
      <c r="D80" s="468">
        <f>SUM(D49:D79)</f>
        <v>2330.0202400000003</v>
      </c>
      <c r="E80" s="468">
        <f t="shared" si="5"/>
        <v>943.53225000000009</v>
      </c>
      <c r="F80" s="468">
        <f t="shared" si="5"/>
        <v>1324.4577199999999</v>
      </c>
      <c r="G80" s="468">
        <f t="shared" si="5"/>
        <v>1188.9695300000001</v>
      </c>
      <c r="H80" s="468"/>
      <c r="I80" s="468">
        <f t="shared" si="5"/>
        <v>2563.4490999999998</v>
      </c>
      <c r="J80" s="468">
        <f t="shared" si="5"/>
        <v>0</v>
      </c>
      <c r="K80" s="468">
        <f t="shared" si="5"/>
        <v>52.809999999999995</v>
      </c>
      <c r="L80" s="468">
        <f t="shared" si="5"/>
        <v>0</v>
      </c>
      <c r="M80" s="468">
        <f t="shared" si="5"/>
        <v>0</v>
      </c>
      <c r="N80" s="468">
        <f t="shared" si="5"/>
        <v>4499.3849999999993</v>
      </c>
      <c r="O80" s="468">
        <f t="shared" si="5"/>
        <v>1067.1599999999999</v>
      </c>
      <c r="P80" s="468">
        <f t="shared" si="5"/>
        <v>872.1389999999999</v>
      </c>
      <c r="Q80" s="468">
        <f t="shared" si="5"/>
        <v>280.30199999999996</v>
      </c>
      <c r="R80" s="468">
        <f>SUM(R49:R79)</f>
        <v>15122.224840000001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-169.97975999999971</v>
      </c>
      <c r="C81" s="827"/>
      <c r="D81" s="469">
        <f>+D80-D48</f>
        <v>-169.97975999999971</v>
      </c>
      <c r="E81" s="469">
        <f t="shared" ref="E81:Q81" si="6">+E80-E48</f>
        <v>-66.46774999999991</v>
      </c>
      <c r="F81" s="469">
        <f t="shared" si="6"/>
        <v>512.45771999999988</v>
      </c>
      <c r="G81" s="469">
        <f t="shared" si="6"/>
        <v>-31.030469999999923</v>
      </c>
      <c r="H81" s="469"/>
      <c r="I81" s="469">
        <f t="shared" si="6"/>
        <v>-185.55090000000018</v>
      </c>
      <c r="J81" s="469">
        <f t="shared" si="6"/>
        <v>0</v>
      </c>
      <c r="K81" s="469">
        <f t="shared" si="6"/>
        <v>17.809999999999995</v>
      </c>
      <c r="L81" s="469">
        <f t="shared" si="6"/>
        <v>0</v>
      </c>
      <c r="M81" s="469">
        <f t="shared" si="6"/>
        <v>0</v>
      </c>
      <c r="N81" s="469">
        <f t="shared" si="6"/>
        <v>-703.61500000000069</v>
      </c>
      <c r="O81" s="469">
        <f t="shared" si="6"/>
        <v>78.159999999999854</v>
      </c>
      <c r="P81" s="469">
        <f t="shared" si="6"/>
        <v>25.138999999999896</v>
      </c>
      <c r="Q81" s="469">
        <f t="shared" si="6"/>
        <v>52.301999999999964</v>
      </c>
      <c r="R81" s="469">
        <f>+R80-R48</f>
        <v>-470.77515999999923</v>
      </c>
      <c r="S81" s="828"/>
      <c r="T81" s="828"/>
      <c r="U81" s="828"/>
      <c r="V81" s="828"/>
    </row>
    <row r="82" spans="1:22" ht="15" customHeight="1"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N89" s="329"/>
      <c r="O89" s="329"/>
      <c r="P89" s="329"/>
      <c r="Q89" s="329"/>
      <c r="S89" s="329"/>
    </row>
  </sheetData>
  <mergeCells count="100">
    <mergeCell ref="S77:V77"/>
    <mergeCell ref="S78:V78"/>
    <mergeCell ref="S79:V79"/>
    <mergeCell ref="S80:V80"/>
    <mergeCell ref="B81:C81"/>
    <mergeCell ref="S81:V81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B48:C48"/>
    <mergeCell ref="S48:V48"/>
    <mergeCell ref="S49:V49"/>
    <mergeCell ref="S50:V50"/>
    <mergeCell ref="S51:V51"/>
    <mergeCell ref="S52:V52"/>
    <mergeCell ref="S40:V40"/>
    <mergeCell ref="S41:V41"/>
    <mergeCell ref="S42:V42"/>
    <mergeCell ref="S43:V43"/>
    <mergeCell ref="S46:V47"/>
    <mergeCell ref="A46:A47"/>
    <mergeCell ref="B46:H46"/>
    <mergeCell ref="J46:K46"/>
    <mergeCell ref="L46:O46"/>
    <mergeCell ref="R46:R47"/>
    <mergeCell ref="S39:V39"/>
    <mergeCell ref="S28:V28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27:V27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15:V15"/>
    <mergeCell ref="A8:A9"/>
    <mergeCell ref="B8:H8"/>
    <mergeCell ref="J8:K8"/>
    <mergeCell ref="L8:O8"/>
    <mergeCell ref="R8:R9"/>
    <mergeCell ref="S8:V9"/>
    <mergeCell ref="S10:V10"/>
    <mergeCell ref="S11:V11"/>
    <mergeCell ref="S12:V12"/>
    <mergeCell ref="S13:V13"/>
    <mergeCell ref="S14:V14"/>
    <mergeCell ref="A1:B4"/>
    <mergeCell ref="C1:R2"/>
    <mergeCell ref="S1:T1"/>
    <mergeCell ref="U1:V1"/>
    <mergeCell ref="S2:T2"/>
    <mergeCell ref="U2:V2"/>
    <mergeCell ref="C3:I4"/>
    <mergeCell ref="J3:L4"/>
    <mergeCell ref="M3:R4"/>
    <mergeCell ref="S3:T3"/>
    <mergeCell ref="U3:V3"/>
    <mergeCell ref="S4:T4"/>
    <mergeCell ref="U4:V4"/>
    <mergeCell ref="A5:C5"/>
    <mergeCell ref="D5:I5"/>
    <mergeCell ref="J5:M5"/>
    <mergeCell ref="N5:S5"/>
    <mergeCell ref="T5:V5"/>
  </mergeCells>
  <conditionalFormatting sqref="S11:S41">
    <cfRule type="cellIs" dxfId="3907" priority="1108" operator="greaterThan">
      <formula>$S$10</formula>
    </cfRule>
  </conditionalFormatting>
  <conditionalFormatting sqref="R11">
    <cfRule type="cellIs" dxfId="3906" priority="1107" operator="greaterThan">
      <formula>$R$10</formula>
    </cfRule>
  </conditionalFormatting>
  <conditionalFormatting sqref="R12:R41">
    <cfRule type="cellIs" dxfId="3905" priority="1106" operator="greaterThan">
      <formula>$R$10</formula>
    </cfRule>
  </conditionalFormatting>
  <conditionalFormatting sqref="I11">
    <cfRule type="cellIs" dxfId="3904" priority="552" operator="greaterThan">
      <formula>$I$10</formula>
    </cfRule>
  </conditionalFormatting>
  <conditionalFormatting sqref="I11">
    <cfRule type="cellIs" dxfId="3903" priority="551" operator="greaterThan">
      <formula>$I$10</formula>
    </cfRule>
  </conditionalFormatting>
  <conditionalFormatting sqref="N11">
    <cfRule type="cellIs" dxfId="3902" priority="550" operator="greaterThan">
      <formula>$N$10</formula>
    </cfRule>
  </conditionalFormatting>
  <conditionalFormatting sqref="M11">
    <cfRule type="cellIs" dxfId="3901" priority="549" operator="greaterThan">
      <formula>$M$10</formula>
    </cfRule>
  </conditionalFormatting>
  <conditionalFormatting sqref="N11">
    <cfRule type="cellIs" dxfId="3900" priority="548" operator="greaterThan">
      <formula>$N$10</formula>
    </cfRule>
  </conditionalFormatting>
  <conditionalFormatting sqref="M11">
    <cfRule type="cellIs" dxfId="3899" priority="547" operator="greaterThan">
      <formula>$M$10</formula>
    </cfRule>
  </conditionalFormatting>
  <conditionalFormatting sqref="L11">
    <cfRule type="cellIs" dxfId="3898" priority="546" operator="greaterThan">
      <formula>$L$10</formula>
    </cfRule>
  </conditionalFormatting>
  <conditionalFormatting sqref="B11:D11">
    <cfRule type="cellIs" dxfId="3897" priority="545" operator="greaterThan">
      <formula>#REF!</formula>
    </cfRule>
  </conditionalFormatting>
  <conditionalFormatting sqref="E11:H11">
    <cfRule type="cellIs" dxfId="3896" priority="544" operator="greaterThan">
      <formula>$E$10</formula>
    </cfRule>
  </conditionalFormatting>
  <conditionalFormatting sqref="B11:D11">
    <cfRule type="cellIs" dxfId="3895" priority="543" operator="greaterThan">
      <formula>#REF!</formula>
    </cfRule>
  </conditionalFormatting>
  <conditionalFormatting sqref="E11:H11">
    <cfRule type="cellIs" dxfId="3894" priority="542" operator="greaterThan">
      <formula>$E$10</formula>
    </cfRule>
  </conditionalFormatting>
  <conditionalFormatting sqref="J11:K11">
    <cfRule type="cellIs" dxfId="3893" priority="541" operator="greaterThan">
      <formula>$J$10</formula>
    </cfRule>
  </conditionalFormatting>
  <conditionalFormatting sqref="P11">
    <cfRule type="cellIs" dxfId="3892" priority="540" operator="greaterThan">
      <formula>$P$10</formula>
    </cfRule>
  </conditionalFormatting>
  <conditionalFormatting sqref="P11">
    <cfRule type="cellIs" dxfId="3891" priority="539" operator="greaterThan">
      <formula>$P$10</formula>
    </cfRule>
  </conditionalFormatting>
  <conditionalFormatting sqref="I12">
    <cfRule type="cellIs" dxfId="3890" priority="538" operator="greaterThan">
      <formula>$I$10</formula>
    </cfRule>
  </conditionalFormatting>
  <conditionalFormatting sqref="I12">
    <cfRule type="cellIs" dxfId="3889" priority="537" operator="greaterThan">
      <formula>$I$10</formula>
    </cfRule>
  </conditionalFormatting>
  <conditionalFormatting sqref="N12">
    <cfRule type="cellIs" dxfId="3888" priority="536" operator="greaterThan">
      <formula>$N$10</formula>
    </cfRule>
  </conditionalFormatting>
  <conditionalFormatting sqref="M12">
    <cfRule type="cellIs" dxfId="3887" priority="535" operator="greaterThan">
      <formula>$M$10</formula>
    </cfRule>
  </conditionalFormatting>
  <conditionalFormatting sqref="N12">
    <cfRule type="cellIs" dxfId="3886" priority="534" operator="greaterThan">
      <formula>$N$10</formula>
    </cfRule>
  </conditionalFormatting>
  <conditionalFormatting sqref="M12">
    <cfRule type="cellIs" dxfId="3885" priority="533" operator="greaterThan">
      <formula>$M$10</formula>
    </cfRule>
  </conditionalFormatting>
  <conditionalFormatting sqref="L12">
    <cfRule type="cellIs" dxfId="3884" priority="532" operator="greaterThan">
      <formula>$L$10</formula>
    </cfRule>
  </conditionalFormatting>
  <conditionalFormatting sqref="B12:D12">
    <cfRule type="cellIs" dxfId="3883" priority="531" operator="greaterThan">
      <formula>#REF!</formula>
    </cfRule>
  </conditionalFormatting>
  <conditionalFormatting sqref="E12:H12">
    <cfRule type="cellIs" dxfId="3882" priority="530" operator="greaterThan">
      <formula>$E$10</formula>
    </cfRule>
  </conditionalFormatting>
  <conditionalFormatting sqref="B12:D12">
    <cfRule type="cellIs" dxfId="3881" priority="529" operator="greaterThan">
      <formula>#REF!</formula>
    </cfRule>
  </conditionalFormatting>
  <conditionalFormatting sqref="E12:H12">
    <cfRule type="cellIs" dxfId="3880" priority="528" operator="greaterThan">
      <formula>$E$10</formula>
    </cfRule>
  </conditionalFormatting>
  <conditionalFormatting sqref="J12:K12">
    <cfRule type="cellIs" dxfId="3879" priority="527" operator="greaterThan">
      <formula>$J$10</formula>
    </cfRule>
  </conditionalFormatting>
  <conditionalFormatting sqref="P12">
    <cfRule type="cellIs" dxfId="3878" priority="526" operator="greaterThan">
      <formula>$P$10</formula>
    </cfRule>
  </conditionalFormatting>
  <conditionalFormatting sqref="P12">
    <cfRule type="cellIs" dxfId="3877" priority="525" operator="greaterThan">
      <formula>$P$10</formula>
    </cfRule>
  </conditionalFormatting>
  <conditionalFormatting sqref="O11">
    <cfRule type="cellIs" dxfId="3876" priority="524" operator="greaterThan">
      <formula>$N$10</formula>
    </cfRule>
  </conditionalFormatting>
  <conditionalFormatting sqref="O11">
    <cfRule type="cellIs" dxfId="3875" priority="523" operator="greaterThan">
      <formula>$N$10</formula>
    </cfRule>
  </conditionalFormatting>
  <conditionalFormatting sqref="O12">
    <cfRule type="cellIs" dxfId="3874" priority="522" operator="greaterThan">
      <formula>$N$10</formula>
    </cfRule>
  </conditionalFormatting>
  <conditionalFormatting sqref="O12">
    <cfRule type="cellIs" dxfId="3873" priority="521" operator="greaterThan">
      <formula>$N$10</formula>
    </cfRule>
  </conditionalFormatting>
  <conditionalFormatting sqref="Q11">
    <cfRule type="cellIs" dxfId="3872" priority="520" operator="greaterThan">
      <formula>$J$10</formula>
    </cfRule>
  </conditionalFormatting>
  <conditionalFormatting sqref="Q12">
    <cfRule type="cellIs" dxfId="3871" priority="519" operator="greaterThan">
      <formula>$J$10</formula>
    </cfRule>
  </conditionalFormatting>
  <conditionalFormatting sqref="I13">
    <cfRule type="cellIs" dxfId="3870" priority="518" operator="greaterThan">
      <formula>$I$10</formula>
    </cfRule>
  </conditionalFormatting>
  <conditionalFormatting sqref="I13">
    <cfRule type="cellIs" dxfId="3869" priority="517" operator="greaterThan">
      <formula>$I$10</formula>
    </cfRule>
  </conditionalFormatting>
  <conditionalFormatting sqref="N13">
    <cfRule type="cellIs" dxfId="3868" priority="516" operator="greaterThan">
      <formula>$N$10</formula>
    </cfRule>
  </conditionalFormatting>
  <conditionalFormatting sqref="M13">
    <cfRule type="cellIs" dxfId="3867" priority="515" operator="greaterThan">
      <formula>$M$10</formula>
    </cfRule>
  </conditionalFormatting>
  <conditionalFormatting sqref="N13">
    <cfRule type="cellIs" dxfId="3866" priority="514" operator="greaterThan">
      <formula>$N$10</formula>
    </cfRule>
  </conditionalFormatting>
  <conditionalFormatting sqref="M13">
    <cfRule type="cellIs" dxfId="3865" priority="513" operator="greaterThan">
      <formula>$M$10</formula>
    </cfRule>
  </conditionalFormatting>
  <conditionalFormatting sqref="L13">
    <cfRule type="cellIs" dxfId="3864" priority="512" operator="greaterThan">
      <formula>$L$10</formula>
    </cfRule>
  </conditionalFormatting>
  <conditionalFormatting sqref="B13:D13">
    <cfRule type="cellIs" dxfId="3863" priority="511" operator="greaterThan">
      <formula>#REF!</formula>
    </cfRule>
  </conditionalFormatting>
  <conditionalFormatting sqref="E13:H13">
    <cfRule type="cellIs" dxfId="3862" priority="510" operator="greaterThan">
      <formula>$E$10</formula>
    </cfRule>
  </conditionalFormatting>
  <conditionalFormatting sqref="B13:D13">
    <cfRule type="cellIs" dxfId="3861" priority="509" operator="greaterThan">
      <formula>#REF!</formula>
    </cfRule>
  </conditionalFormatting>
  <conditionalFormatting sqref="E13:H13">
    <cfRule type="cellIs" dxfId="3860" priority="508" operator="greaterThan">
      <formula>$E$10</formula>
    </cfRule>
  </conditionalFormatting>
  <conditionalFormatting sqref="J13">
    <cfRule type="cellIs" dxfId="3859" priority="507" operator="greaterThan">
      <formula>$J$10</formula>
    </cfRule>
  </conditionalFormatting>
  <conditionalFormatting sqref="P13">
    <cfRule type="cellIs" dxfId="3858" priority="506" operator="greaterThan">
      <formula>$P$10</formula>
    </cfRule>
  </conditionalFormatting>
  <conditionalFormatting sqref="P13">
    <cfRule type="cellIs" dxfId="3857" priority="505" operator="greaterThan">
      <formula>$P$10</formula>
    </cfRule>
  </conditionalFormatting>
  <conditionalFormatting sqref="I14">
    <cfRule type="cellIs" dxfId="3856" priority="504" operator="greaterThan">
      <formula>$I$10</formula>
    </cfRule>
  </conditionalFormatting>
  <conditionalFormatting sqref="I14">
    <cfRule type="cellIs" dxfId="3855" priority="503" operator="greaterThan">
      <formula>$I$10</formula>
    </cfRule>
  </conditionalFormatting>
  <conditionalFormatting sqref="N14">
    <cfRule type="cellIs" dxfId="3854" priority="502" operator="greaterThan">
      <formula>$N$10</formula>
    </cfRule>
  </conditionalFormatting>
  <conditionalFormatting sqref="M14">
    <cfRule type="cellIs" dxfId="3853" priority="501" operator="greaterThan">
      <formula>$M$10</formula>
    </cfRule>
  </conditionalFormatting>
  <conditionalFormatting sqref="N14">
    <cfRule type="cellIs" dxfId="3852" priority="500" operator="greaterThan">
      <formula>$N$10</formula>
    </cfRule>
  </conditionalFormatting>
  <conditionalFormatting sqref="M14">
    <cfRule type="cellIs" dxfId="3851" priority="499" operator="greaterThan">
      <formula>$M$10</formula>
    </cfRule>
  </conditionalFormatting>
  <conditionalFormatting sqref="L14">
    <cfRule type="cellIs" dxfId="3850" priority="498" operator="greaterThan">
      <formula>$L$10</formula>
    </cfRule>
  </conditionalFormatting>
  <conditionalFormatting sqref="B14:D14">
    <cfRule type="cellIs" dxfId="3849" priority="497" operator="greaterThan">
      <formula>#REF!</formula>
    </cfRule>
  </conditionalFormatting>
  <conditionalFormatting sqref="E14:H14">
    <cfRule type="cellIs" dxfId="3848" priority="496" operator="greaterThan">
      <formula>$E$10</formula>
    </cfRule>
  </conditionalFormatting>
  <conditionalFormatting sqref="B14:D14">
    <cfRule type="cellIs" dxfId="3847" priority="495" operator="greaterThan">
      <formula>#REF!</formula>
    </cfRule>
  </conditionalFormatting>
  <conditionalFormatting sqref="E14:H14">
    <cfRule type="cellIs" dxfId="3846" priority="494" operator="greaterThan">
      <formula>$E$10</formula>
    </cfRule>
  </conditionalFormatting>
  <conditionalFormatting sqref="J14">
    <cfRule type="cellIs" dxfId="3845" priority="493" operator="greaterThan">
      <formula>$J$10</formula>
    </cfRule>
  </conditionalFormatting>
  <conditionalFormatting sqref="P14">
    <cfRule type="cellIs" dxfId="3844" priority="492" operator="greaterThan">
      <formula>$P$10</formula>
    </cfRule>
  </conditionalFormatting>
  <conditionalFormatting sqref="P14">
    <cfRule type="cellIs" dxfId="3843" priority="491" operator="greaterThan">
      <formula>$P$10</formula>
    </cfRule>
  </conditionalFormatting>
  <conditionalFormatting sqref="O13">
    <cfRule type="cellIs" dxfId="3842" priority="490" operator="greaterThan">
      <formula>$N$10</formula>
    </cfRule>
  </conditionalFormatting>
  <conditionalFormatting sqref="O13">
    <cfRule type="cellIs" dxfId="3841" priority="489" operator="greaterThan">
      <formula>$N$10</formula>
    </cfRule>
  </conditionalFormatting>
  <conditionalFormatting sqref="O14">
    <cfRule type="cellIs" dxfId="3840" priority="488" operator="greaterThan">
      <formula>$N$10</formula>
    </cfRule>
  </conditionalFormatting>
  <conditionalFormatting sqref="O14">
    <cfRule type="cellIs" dxfId="3839" priority="487" operator="greaterThan">
      <formula>$N$10</formula>
    </cfRule>
  </conditionalFormatting>
  <conditionalFormatting sqref="K13">
    <cfRule type="cellIs" dxfId="3838" priority="486" operator="greaterThan">
      <formula>$J$10</formula>
    </cfRule>
  </conditionalFormatting>
  <conditionalFormatting sqref="K14">
    <cfRule type="cellIs" dxfId="3837" priority="485" operator="greaterThan">
      <formula>$J$10</formula>
    </cfRule>
  </conditionalFormatting>
  <conditionalFormatting sqref="Q13">
    <cfRule type="cellIs" dxfId="3836" priority="484" operator="greaterThan">
      <formula>$J$10</formula>
    </cfRule>
  </conditionalFormatting>
  <conditionalFormatting sqref="Q14">
    <cfRule type="cellIs" dxfId="3835" priority="483" operator="greaterThan">
      <formula>$J$10</formula>
    </cfRule>
  </conditionalFormatting>
  <conditionalFormatting sqref="I15">
    <cfRule type="cellIs" dxfId="3834" priority="482" operator="greaterThan">
      <formula>$I$10</formula>
    </cfRule>
  </conditionalFormatting>
  <conditionalFormatting sqref="I15">
    <cfRule type="cellIs" dxfId="3833" priority="481" operator="greaterThan">
      <formula>$I$10</formula>
    </cfRule>
  </conditionalFormatting>
  <conditionalFormatting sqref="N15">
    <cfRule type="cellIs" dxfId="3832" priority="480" operator="greaterThan">
      <formula>$N$10</formula>
    </cfRule>
  </conditionalFormatting>
  <conditionalFormatting sqref="M15">
    <cfRule type="cellIs" dxfId="3831" priority="479" operator="greaterThan">
      <formula>$M$10</formula>
    </cfRule>
  </conditionalFormatting>
  <conditionalFormatting sqref="N15">
    <cfRule type="cellIs" dxfId="3830" priority="478" operator="greaterThan">
      <formula>$N$10</formula>
    </cfRule>
  </conditionalFormatting>
  <conditionalFormatting sqref="M15">
    <cfRule type="cellIs" dxfId="3829" priority="477" operator="greaterThan">
      <formula>$M$10</formula>
    </cfRule>
  </conditionalFormatting>
  <conditionalFormatting sqref="L15">
    <cfRule type="cellIs" dxfId="3828" priority="476" operator="greaterThan">
      <formula>$L$10</formula>
    </cfRule>
  </conditionalFormatting>
  <conditionalFormatting sqref="B15:D15">
    <cfRule type="cellIs" dxfId="3827" priority="475" operator="greaterThan">
      <formula>#REF!</formula>
    </cfRule>
  </conditionalFormatting>
  <conditionalFormatting sqref="E15:H15">
    <cfRule type="cellIs" dxfId="3826" priority="474" operator="greaterThan">
      <formula>$E$10</formula>
    </cfRule>
  </conditionalFormatting>
  <conditionalFormatting sqref="B15:D15">
    <cfRule type="cellIs" dxfId="3825" priority="473" operator="greaterThan">
      <formula>#REF!</formula>
    </cfRule>
  </conditionalFormatting>
  <conditionalFormatting sqref="E15:H15">
    <cfRule type="cellIs" dxfId="3824" priority="472" operator="greaterThan">
      <formula>$E$10</formula>
    </cfRule>
  </conditionalFormatting>
  <conditionalFormatting sqref="J15:K15">
    <cfRule type="cellIs" dxfId="3823" priority="471" operator="greaterThan">
      <formula>$J$10</formula>
    </cfRule>
  </conditionalFormatting>
  <conditionalFormatting sqref="P15">
    <cfRule type="cellIs" dxfId="3822" priority="470" operator="greaterThan">
      <formula>$P$10</formula>
    </cfRule>
  </conditionalFormatting>
  <conditionalFormatting sqref="P15">
    <cfRule type="cellIs" dxfId="3821" priority="469" operator="greaterThan">
      <formula>$P$10</formula>
    </cfRule>
  </conditionalFormatting>
  <conditionalFormatting sqref="O15">
    <cfRule type="cellIs" dxfId="3820" priority="468" operator="greaterThan">
      <formula>$N$10</formula>
    </cfRule>
  </conditionalFormatting>
  <conditionalFormatting sqref="O15">
    <cfRule type="cellIs" dxfId="3819" priority="467" operator="greaterThan">
      <formula>$N$10</formula>
    </cfRule>
  </conditionalFormatting>
  <conditionalFormatting sqref="Q15">
    <cfRule type="cellIs" dxfId="3818" priority="466" operator="greaterThan">
      <formula>$J$10</formula>
    </cfRule>
  </conditionalFormatting>
  <conditionalFormatting sqref="Q17">
    <cfRule type="cellIs" dxfId="3817" priority="428" operator="greaterThan">
      <formula>$J$10</formula>
    </cfRule>
  </conditionalFormatting>
  <conditionalFormatting sqref="I16">
    <cfRule type="cellIs" dxfId="3816" priority="465" operator="greaterThan">
      <formula>$I$10</formula>
    </cfRule>
  </conditionalFormatting>
  <conditionalFormatting sqref="I16">
    <cfRule type="cellIs" dxfId="3815" priority="464" operator="greaterThan">
      <formula>$I$10</formula>
    </cfRule>
  </conditionalFormatting>
  <conditionalFormatting sqref="N16">
    <cfRule type="cellIs" dxfId="3814" priority="463" operator="greaterThan">
      <formula>$N$10</formula>
    </cfRule>
  </conditionalFormatting>
  <conditionalFormatting sqref="M16">
    <cfRule type="cellIs" dxfId="3813" priority="462" operator="greaterThan">
      <formula>$M$10</formula>
    </cfRule>
  </conditionalFormatting>
  <conditionalFormatting sqref="N16">
    <cfRule type="cellIs" dxfId="3812" priority="461" operator="greaterThan">
      <formula>$N$10</formula>
    </cfRule>
  </conditionalFormatting>
  <conditionalFormatting sqref="M16">
    <cfRule type="cellIs" dxfId="3811" priority="460" operator="greaterThan">
      <formula>$M$10</formula>
    </cfRule>
  </conditionalFormatting>
  <conditionalFormatting sqref="L16">
    <cfRule type="cellIs" dxfId="3810" priority="459" operator="greaterThan">
      <formula>$L$10</formula>
    </cfRule>
  </conditionalFormatting>
  <conditionalFormatting sqref="B16:D16">
    <cfRule type="cellIs" dxfId="3809" priority="458" operator="greaterThan">
      <formula>#REF!</formula>
    </cfRule>
  </conditionalFormatting>
  <conditionalFormatting sqref="B16:D16">
    <cfRule type="cellIs" dxfId="3808" priority="457" operator="greaterThan">
      <formula>#REF!</formula>
    </cfRule>
  </conditionalFormatting>
  <conditionalFormatting sqref="J16:K16">
    <cfRule type="cellIs" dxfId="3807" priority="456" operator="greaterThan">
      <formula>$J$10</formula>
    </cfRule>
  </conditionalFormatting>
  <conditionalFormatting sqref="P16">
    <cfRule type="cellIs" dxfId="3806" priority="455" operator="greaterThan">
      <formula>$P$10</formula>
    </cfRule>
  </conditionalFormatting>
  <conditionalFormatting sqref="P16">
    <cfRule type="cellIs" dxfId="3805" priority="454" operator="greaterThan">
      <formula>$P$10</formula>
    </cfRule>
  </conditionalFormatting>
  <conditionalFormatting sqref="I17">
    <cfRule type="cellIs" dxfId="3804" priority="453" operator="greaterThan">
      <formula>$I$10</formula>
    </cfRule>
  </conditionalFormatting>
  <conditionalFormatting sqref="I17">
    <cfRule type="cellIs" dxfId="3803" priority="452" operator="greaterThan">
      <formula>$I$10</formula>
    </cfRule>
  </conditionalFormatting>
  <conditionalFormatting sqref="N17">
    <cfRule type="cellIs" dxfId="3802" priority="451" operator="greaterThan">
      <formula>$N$10</formula>
    </cfRule>
  </conditionalFormatting>
  <conditionalFormatting sqref="M17">
    <cfRule type="cellIs" dxfId="3801" priority="450" operator="greaterThan">
      <formula>$M$10</formula>
    </cfRule>
  </conditionalFormatting>
  <conditionalFormatting sqref="N17">
    <cfRule type="cellIs" dxfId="3800" priority="449" operator="greaterThan">
      <formula>$N$10</formula>
    </cfRule>
  </conditionalFormatting>
  <conditionalFormatting sqref="M17">
    <cfRule type="cellIs" dxfId="3799" priority="448" operator="greaterThan">
      <formula>$M$10</formula>
    </cfRule>
  </conditionalFormatting>
  <conditionalFormatting sqref="L17">
    <cfRule type="cellIs" dxfId="3798" priority="447" operator="greaterThan">
      <formula>$L$10</formula>
    </cfRule>
  </conditionalFormatting>
  <conditionalFormatting sqref="B17:D17">
    <cfRule type="cellIs" dxfId="3797" priority="446" operator="greaterThan">
      <formula>#REF!</formula>
    </cfRule>
  </conditionalFormatting>
  <conditionalFormatting sqref="E17:H17">
    <cfRule type="cellIs" dxfId="3796" priority="445" operator="greaterThan">
      <formula>$E$10</formula>
    </cfRule>
  </conditionalFormatting>
  <conditionalFormatting sqref="B17:D17">
    <cfRule type="cellIs" dxfId="3795" priority="444" operator="greaterThan">
      <formula>#REF!</formula>
    </cfRule>
  </conditionalFormatting>
  <conditionalFormatting sqref="E17:H17">
    <cfRule type="cellIs" dxfId="3794" priority="443" operator="greaterThan">
      <formula>$E$10</formula>
    </cfRule>
  </conditionalFormatting>
  <conditionalFormatting sqref="J17:K17">
    <cfRule type="cellIs" dxfId="3793" priority="442" operator="greaterThan">
      <formula>$J$10</formula>
    </cfRule>
  </conditionalFormatting>
  <conditionalFormatting sqref="P17">
    <cfRule type="cellIs" dxfId="3792" priority="441" operator="greaterThan">
      <formula>$P$10</formula>
    </cfRule>
  </conditionalFormatting>
  <conditionalFormatting sqref="P17">
    <cfRule type="cellIs" dxfId="3791" priority="440" operator="greaterThan">
      <formula>$P$10</formula>
    </cfRule>
  </conditionalFormatting>
  <conditionalFormatting sqref="O16">
    <cfRule type="cellIs" dxfId="3790" priority="439" operator="greaterThan">
      <formula>$N$10</formula>
    </cfRule>
  </conditionalFormatting>
  <conditionalFormatting sqref="O16">
    <cfRule type="cellIs" dxfId="3789" priority="438" operator="greaterThan">
      <formula>$N$10</formula>
    </cfRule>
  </conditionalFormatting>
  <conditionalFormatting sqref="O17">
    <cfRule type="cellIs" dxfId="3788" priority="437" operator="greaterThan">
      <formula>$N$10</formula>
    </cfRule>
  </conditionalFormatting>
  <conditionalFormatting sqref="O17">
    <cfRule type="cellIs" dxfId="3787" priority="436" operator="greaterThan">
      <formula>$N$10</formula>
    </cfRule>
  </conditionalFormatting>
  <conditionalFormatting sqref="E16">
    <cfRule type="cellIs" dxfId="3786" priority="435" operator="greaterThan">
      <formula>#REF!</formula>
    </cfRule>
  </conditionalFormatting>
  <conditionalFormatting sqref="E16">
    <cfRule type="cellIs" dxfId="3785" priority="434" operator="greaterThan">
      <formula>#REF!</formula>
    </cfRule>
  </conditionalFormatting>
  <conditionalFormatting sqref="F16">
    <cfRule type="cellIs" dxfId="3784" priority="433" operator="greaterThan">
      <formula>#REF!</formula>
    </cfRule>
  </conditionalFormatting>
  <conditionalFormatting sqref="F16">
    <cfRule type="cellIs" dxfId="3783" priority="432" operator="greaterThan">
      <formula>#REF!</formula>
    </cfRule>
  </conditionalFormatting>
  <conditionalFormatting sqref="G16:H16">
    <cfRule type="cellIs" dxfId="3782" priority="431" operator="greaterThan">
      <formula>#REF!</formula>
    </cfRule>
  </conditionalFormatting>
  <conditionalFormatting sqref="G16:H16">
    <cfRule type="cellIs" dxfId="3781" priority="430" operator="greaterThan">
      <formula>#REF!</formula>
    </cfRule>
  </conditionalFormatting>
  <conditionalFormatting sqref="Q16">
    <cfRule type="cellIs" dxfId="3780" priority="429" operator="greaterThan">
      <formula>$J$10</formula>
    </cfRule>
  </conditionalFormatting>
  <conditionalFormatting sqref="I18">
    <cfRule type="cellIs" dxfId="3779" priority="427" operator="greaterThan">
      <formula>$I$10</formula>
    </cfRule>
  </conditionalFormatting>
  <conditionalFormatting sqref="I18">
    <cfRule type="cellIs" dxfId="3778" priority="426" operator="greaterThan">
      <formula>$I$10</formula>
    </cfRule>
  </conditionalFormatting>
  <conditionalFormatting sqref="N18">
    <cfRule type="cellIs" dxfId="3777" priority="425" operator="greaterThan">
      <formula>$N$10</formula>
    </cfRule>
  </conditionalFormatting>
  <conditionalFormatting sqref="M18">
    <cfRule type="cellIs" dxfId="3776" priority="424" operator="greaterThan">
      <formula>$M$10</formula>
    </cfRule>
  </conditionalFormatting>
  <conditionalFormatting sqref="N18">
    <cfRule type="cellIs" dxfId="3775" priority="423" operator="greaterThan">
      <formula>$N$10</formula>
    </cfRule>
  </conditionalFormatting>
  <conditionalFormatting sqref="M18">
    <cfRule type="cellIs" dxfId="3774" priority="422" operator="greaterThan">
      <formula>$M$10</formula>
    </cfRule>
  </conditionalFormatting>
  <conditionalFormatting sqref="L18">
    <cfRule type="cellIs" dxfId="3773" priority="421" operator="greaterThan">
      <formula>$L$10</formula>
    </cfRule>
  </conditionalFormatting>
  <conditionalFormatting sqref="B18:D18">
    <cfRule type="cellIs" dxfId="3772" priority="420" operator="greaterThan">
      <formula>#REF!</formula>
    </cfRule>
  </conditionalFormatting>
  <conditionalFormatting sqref="E18:H18">
    <cfRule type="cellIs" dxfId="3771" priority="419" operator="greaterThan">
      <formula>$E$10</formula>
    </cfRule>
  </conditionalFormatting>
  <conditionalFormatting sqref="B18:D18">
    <cfRule type="cellIs" dxfId="3770" priority="418" operator="greaterThan">
      <formula>#REF!</formula>
    </cfRule>
  </conditionalFormatting>
  <conditionalFormatting sqref="E18:H18">
    <cfRule type="cellIs" dxfId="3769" priority="417" operator="greaterThan">
      <formula>$E$10</formula>
    </cfRule>
  </conditionalFormatting>
  <conditionalFormatting sqref="J18:K18">
    <cfRule type="cellIs" dxfId="3768" priority="416" operator="greaterThan">
      <formula>$J$10</formula>
    </cfRule>
  </conditionalFormatting>
  <conditionalFormatting sqref="P18">
    <cfRule type="cellIs" dxfId="3767" priority="415" operator="greaterThan">
      <formula>$P$10</formula>
    </cfRule>
  </conditionalFormatting>
  <conditionalFormatting sqref="P18">
    <cfRule type="cellIs" dxfId="3766" priority="414" operator="greaterThan">
      <formula>$P$10</formula>
    </cfRule>
  </conditionalFormatting>
  <conditionalFormatting sqref="I19">
    <cfRule type="cellIs" dxfId="3765" priority="413" operator="greaterThan">
      <formula>$I$10</formula>
    </cfRule>
  </conditionalFormatting>
  <conditionalFormatting sqref="I19">
    <cfRule type="cellIs" dxfId="3764" priority="412" operator="greaterThan">
      <formula>$I$10</formula>
    </cfRule>
  </conditionalFormatting>
  <conditionalFormatting sqref="N19">
    <cfRule type="cellIs" dxfId="3763" priority="411" operator="greaterThan">
      <formula>$N$10</formula>
    </cfRule>
  </conditionalFormatting>
  <conditionalFormatting sqref="M19">
    <cfRule type="cellIs" dxfId="3762" priority="410" operator="greaterThan">
      <formula>$M$10</formula>
    </cfRule>
  </conditionalFormatting>
  <conditionalFormatting sqref="N19">
    <cfRule type="cellIs" dxfId="3761" priority="409" operator="greaterThan">
      <formula>$N$10</formula>
    </cfRule>
  </conditionalFormatting>
  <conditionalFormatting sqref="M19">
    <cfRule type="cellIs" dxfId="3760" priority="408" operator="greaterThan">
      <formula>$M$10</formula>
    </cfRule>
  </conditionalFormatting>
  <conditionalFormatting sqref="L19">
    <cfRule type="cellIs" dxfId="3759" priority="407" operator="greaterThan">
      <formula>$L$10</formula>
    </cfRule>
  </conditionalFormatting>
  <conditionalFormatting sqref="B19:D19">
    <cfRule type="cellIs" dxfId="3758" priority="406" operator="greaterThan">
      <formula>#REF!</formula>
    </cfRule>
  </conditionalFormatting>
  <conditionalFormatting sqref="E19:H19">
    <cfRule type="cellIs" dxfId="3757" priority="405" operator="greaterThan">
      <formula>$E$10</formula>
    </cfRule>
  </conditionalFormatting>
  <conditionalFormatting sqref="B19:D19">
    <cfRule type="cellIs" dxfId="3756" priority="404" operator="greaterThan">
      <formula>#REF!</formula>
    </cfRule>
  </conditionalFormatting>
  <conditionalFormatting sqref="E19:H19">
    <cfRule type="cellIs" dxfId="3755" priority="403" operator="greaterThan">
      <formula>$E$10</formula>
    </cfRule>
  </conditionalFormatting>
  <conditionalFormatting sqref="J19:K19">
    <cfRule type="cellIs" dxfId="3754" priority="402" operator="greaterThan">
      <formula>$J$10</formula>
    </cfRule>
  </conditionalFormatting>
  <conditionalFormatting sqref="P19">
    <cfRule type="cellIs" dxfId="3753" priority="401" operator="greaterThan">
      <formula>$P$10</formula>
    </cfRule>
  </conditionalFormatting>
  <conditionalFormatting sqref="P19">
    <cfRule type="cellIs" dxfId="3752" priority="400" operator="greaterThan">
      <formula>$P$10</formula>
    </cfRule>
  </conditionalFormatting>
  <conditionalFormatting sqref="O18">
    <cfRule type="cellIs" dxfId="3751" priority="399" operator="greaterThan">
      <formula>$N$10</formula>
    </cfRule>
  </conditionalFormatting>
  <conditionalFormatting sqref="O18">
    <cfRule type="cellIs" dxfId="3750" priority="398" operator="greaterThan">
      <formula>$N$10</formula>
    </cfRule>
  </conditionalFormatting>
  <conditionalFormatting sqref="O19">
    <cfRule type="cellIs" dxfId="3749" priority="397" operator="greaterThan">
      <formula>$N$10</formula>
    </cfRule>
  </conditionalFormatting>
  <conditionalFormatting sqref="O19">
    <cfRule type="cellIs" dxfId="3748" priority="396" operator="greaterThan">
      <formula>$N$10</formula>
    </cfRule>
  </conditionalFormatting>
  <conditionalFormatting sqref="Q18">
    <cfRule type="cellIs" dxfId="3747" priority="395" operator="greaterThan">
      <formula>$J$10</formula>
    </cfRule>
  </conditionalFormatting>
  <conditionalFormatting sqref="Q19">
    <cfRule type="cellIs" dxfId="3746" priority="394" operator="greaterThan">
      <formula>$J$10</formula>
    </cfRule>
  </conditionalFormatting>
  <conditionalFormatting sqref="I20">
    <cfRule type="cellIs" dxfId="3745" priority="393" operator="greaterThan">
      <formula>$I$10</formula>
    </cfRule>
  </conditionalFormatting>
  <conditionalFormatting sqref="I20">
    <cfRule type="cellIs" dxfId="3744" priority="392" operator="greaterThan">
      <formula>$I$10</formula>
    </cfRule>
  </conditionalFormatting>
  <conditionalFormatting sqref="N20">
    <cfRule type="cellIs" dxfId="3743" priority="391" operator="greaterThan">
      <formula>$N$10</formula>
    </cfRule>
  </conditionalFormatting>
  <conditionalFormatting sqref="M20">
    <cfRule type="cellIs" dxfId="3742" priority="390" operator="greaterThan">
      <formula>$M$10</formula>
    </cfRule>
  </conditionalFormatting>
  <conditionalFormatting sqref="N20">
    <cfRule type="cellIs" dxfId="3741" priority="389" operator="greaterThan">
      <formula>$N$10</formula>
    </cfRule>
  </conditionalFormatting>
  <conditionalFormatting sqref="M20">
    <cfRule type="cellIs" dxfId="3740" priority="388" operator="greaterThan">
      <formula>$M$10</formula>
    </cfRule>
  </conditionalFormatting>
  <conditionalFormatting sqref="L20">
    <cfRule type="cellIs" dxfId="3739" priority="387" operator="greaterThan">
      <formula>$L$10</formula>
    </cfRule>
  </conditionalFormatting>
  <conditionalFormatting sqref="B20:D20">
    <cfRule type="cellIs" dxfId="3738" priority="386" operator="greaterThan">
      <formula>#REF!</formula>
    </cfRule>
  </conditionalFormatting>
  <conditionalFormatting sqref="E20:H20">
    <cfRule type="cellIs" dxfId="3737" priority="385" operator="greaterThan">
      <formula>$E$10</formula>
    </cfRule>
  </conditionalFormatting>
  <conditionalFormatting sqref="B20:D20">
    <cfRule type="cellIs" dxfId="3736" priority="384" operator="greaterThan">
      <formula>#REF!</formula>
    </cfRule>
  </conditionalFormatting>
  <conditionalFormatting sqref="E20:H20">
    <cfRule type="cellIs" dxfId="3735" priority="383" operator="greaterThan">
      <formula>$E$10</formula>
    </cfRule>
  </conditionalFormatting>
  <conditionalFormatting sqref="J20">
    <cfRule type="cellIs" dxfId="3734" priority="382" operator="greaterThan">
      <formula>$J$10</formula>
    </cfRule>
  </conditionalFormatting>
  <conditionalFormatting sqref="P20">
    <cfRule type="cellIs" dxfId="3733" priority="381" operator="greaterThan">
      <formula>$P$10</formula>
    </cfRule>
  </conditionalFormatting>
  <conditionalFormatting sqref="P20">
    <cfRule type="cellIs" dxfId="3732" priority="380" operator="greaterThan">
      <formula>$P$10</formula>
    </cfRule>
  </conditionalFormatting>
  <conditionalFormatting sqref="I21">
    <cfRule type="cellIs" dxfId="3731" priority="379" operator="greaterThan">
      <formula>$I$10</formula>
    </cfRule>
  </conditionalFormatting>
  <conditionalFormatting sqref="I21">
    <cfRule type="cellIs" dxfId="3730" priority="378" operator="greaterThan">
      <formula>$I$10</formula>
    </cfRule>
  </conditionalFormatting>
  <conditionalFormatting sqref="N21">
    <cfRule type="cellIs" dxfId="3729" priority="377" operator="greaterThan">
      <formula>$N$10</formula>
    </cfRule>
  </conditionalFormatting>
  <conditionalFormatting sqref="M21">
    <cfRule type="cellIs" dxfId="3728" priority="376" operator="greaterThan">
      <formula>$M$10</formula>
    </cfRule>
  </conditionalFormatting>
  <conditionalFormatting sqref="N21">
    <cfRule type="cellIs" dxfId="3727" priority="375" operator="greaterThan">
      <formula>$N$10</formula>
    </cfRule>
  </conditionalFormatting>
  <conditionalFormatting sqref="M21">
    <cfRule type="cellIs" dxfId="3726" priority="374" operator="greaterThan">
      <formula>$M$10</formula>
    </cfRule>
  </conditionalFormatting>
  <conditionalFormatting sqref="L21">
    <cfRule type="cellIs" dxfId="3725" priority="373" operator="greaterThan">
      <formula>$L$10</formula>
    </cfRule>
  </conditionalFormatting>
  <conditionalFormatting sqref="B21:D21">
    <cfRule type="cellIs" dxfId="3724" priority="372" operator="greaterThan">
      <formula>#REF!</formula>
    </cfRule>
  </conditionalFormatting>
  <conditionalFormatting sqref="E21:H21">
    <cfRule type="cellIs" dxfId="3723" priority="371" operator="greaterThan">
      <formula>$E$10</formula>
    </cfRule>
  </conditionalFormatting>
  <conditionalFormatting sqref="B21:D21">
    <cfRule type="cellIs" dxfId="3722" priority="370" operator="greaterThan">
      <formula>#REF!</formula>
    </cfRule>
  </conditionalFormatting>
  <conditionalFormatting sqref="E21:H21">
    <cfRule type="cellIs" dxfId="3721" priority="369" operator="greaterThan">
      <formula>$E$10</formula>
    </cfRule>
  </conditionalFormatting>
  <conditionalFormatting sqref="J21">
    <cfRule type="cellIs" dxfId="3720" priority="368" operator="greaterThan">
      <formula>$J$10</formula>
    </cfRule>
  </conditionalFormatting>
  <conditionalFormatting sqref="P21">
    <cfRule type="cellIs" dxfId="3719" priority="367" operator="greaterThan">
      <formula>$P$10</formula>
    </cfRule>
  </conditionalFormatting>
  <conditionalFormatting sqref="P21">
    <cfRule type="cellIs" dxfId="3718" priority="366" operator="greaterThan">
      <formula>$P$10</formula>
    </cfRule>
  </conditionalFormatting>
  <conditionalFormatting sqref="O20">
    <cfRule type="cellIs" dxfId="3717" priority="365" operator="greaterThan">
      <formula>$N$10</formula>
    </cfRule>
  </conditionalFormatting>
  <conditionalFormatting sqref="O20">
    <cfRule type="cellIs" dxfId="3716" priority="364" operator="greaterThan">
      <formula>$N$10</formula>
    </cfRule>
  </conditionalFormatting>
  <conditionalFormatting sqref="O21">
    <cfRule type="cellIs" dxfId="3715" priority="363" operator="greaterThan">
      <formula>$N$10</formula>
    </cfRule>
  </conditionalFormatting>
  <conditionalFormatting sqref="O21">
    <cfRule type="cellIs" dxfId="3714" priority="362" operator="greaterThan">
      <formula>$N$10</formula>
    </cfRule>
  </conditionalFormatting>
  <conditionalFormatting sqref="K20">
    <cfRule type="cellIs" dxfId="3713" priority="361" operator="greaterThan">
      <formula>$J$10</formula>
    </cfRule>
  </conditionalFormatting>
  <conditionalFormatting sqref="K21">
    <cfRule type="cellIs" dxfId="3712" priority="360" operator="greaterThan">
      <formula>$J$10</formula>
    </cfRule>
  </conditionalFormatting>
  <conditionalFormatting sqref="Q20">
    <cfRule type="cellIs" dxfId="3711" priority="359" operator="greaterThan">
      <formula>$J$10</formula>
    </cfRule>
  </conditionalFormatting>
  <conditionalFormatting sqref="Q21">
    <cfRule type="cellIs" dxfId="3710" priority="358" operator="greaterThan">
      <formula>$J$10</formula>
    </cfRule>
  </conditionalFormatting>
  <conditionalFormatting sqref="I22">
    <cfRule type="cellIs" dxfId="3709" priority="357" operator="greaterThan">
      <formula>$I$10</formula>
    </cfRule>
  </conditionalFormatting>
  <conditionalFormatting sqref="I22">
    <cfRule type="cellIs" dxfId="3708" priority="356" operator="greaterThan">
      <formula>$I$10</formula>
    </cfRule>
  </conditionalFormatting>
  <conditionalFormatting sqref="N22">
    <cfRule type="cellIs" dxfId="3707" priority="355" operator="greaterThan">
      <formula>$N$10</formula>
    </cfRule>
  </conditionalFormatting>
  <conditionalFormatting sqref="M22">
    <cfRule type="cellIs" dxfId="3706" priority="354" operator="greaterThan">
      <formula>$M$10</formula>
    </cfRule>
  </conditionalFormatting>
  <conditionalFormatting sqref="N22">
    <cfRule type="cellIs" dxfId="3705" priority="353" operator="greaterThan">
      <formula>$N$10</formula>
    </cfRule>
  </conditionalFormatting>
  <conditionalFormatting sqref="M22">
    <cfRule type="cellIs" dxfId="3704" priority="352" operator="greaterThan">
      <formula>$M$10</formula>
    </cfRule>
  </conditionalFormatting>
  <conditionalFormatting sqref="L22">
    <cfRule type="cellIs" dxfId="3703" priority="351" operator="greaterThan">
      <formula>$L$10</formula>
    </cfRule>
  </conditionalFormatting>
  <conditionalFormatting sqref="B22:D22">
    <cfRule type="cellIs" dxfId="3702" priority="350" operator="greaterThan">
      <formula>#REF!</formula>
    </cfRule>
  </conditionalFormatting>
  <conditionalFormatting sqref="E22:H22">
    <cfRule type="cellIs" dxfId="3701" priority="349" operator="greaterThan">
      <formula>$E$10</formula>
    </cfRule>
  </conditionalFormatting>
  <conditionalFormatting sqref="B22:D22">
    <cfRule type="cellIs" dxfId="3700" priority="348" operator="greaterThan">
      <formula>#REF!</formula>
    </cfRule>
  </conditionalFormatting>
  <conditionalFormatting sqref="E22:H22">
    <cfRule type="cellIs" dxfId="3699" priority="347" operator="greaterThan">
      <formula>$E$10</formula>
    </cfRule>
  </conditionalFormatting>
  <conditionalFormatting sqref="J22:K22">
    <cfRule type="cellIs" dxfId="3698" priority="346" operator="greaterThan">
      <formula>$J$10</formula>
    </cfRule>
  </conditionalFormatting>
  <conditionalFormatting sqref="P22">
    <cfRule type="cellIs" dxfId="3697" priority="345" operator="greaterThan">
      <formula>$P$10</formula>
    </cfRule>
  </conditionalFormatting>
  <conditionalFormatting sqref="P22">
    <cfRule type="cellIs" dxfId="3696" priority="344" operator="greaterThan">
      <formula>$P$10</formula>
    </cfRule>
  </conditionalFormatting>
  <conditionalFormatting sqref="O22">
    <cfRule type="cellIs" dxfId="3695" priority="343" operator="greaterThan">
      <formula>$N$10</formula>
    </cfRule>
  </conditionalFormatting>
  <conditionalFormatting sqref="O22">
    <cfRule type="cellIs" dxfId="3694" priority="342" operator="greaterThan">
      <formula>$N$10</formula>
    </cfRule>
  </conditionalFormatting>
  <conditionalFormatting sqref="Q22">
    <cfRule type="cellIs" dxfId="3693" priority="341" operator="greaterThan">
      <formula>$J$10</formula>
    </cfRule>
  </conditionalFormatting>
  <conditionalFormatting sqref="Q24">
    <cfRule type="cellIs" dxfId="3692" priority="303" operator="greaterThan">
      <formula>$J$10</formula>
    </cfRule>
  </conditionalFormatting>
  <conditionalFormatting sqref="I23">
    <cfRule type="cellIs" dxfId="3691" priority="340" operator="greaterThan">
      <formula>$I$10</formula>
    </cfRule>
  </conditionalFormatting>
  <conditionalFormatting sqref="I23">
    <cfRule type="cellIs" dxfId="3690" priority="339" operator="greaterThan">
      <formula>$I$10</formula>
    </cfRule>
  </conditionalFormatting>
  <conditionalFormatting sqref="N23">
    <cfRule type="cellIs" dxfId="3689" priority="338" operator="greaterThan">
      <formula>$N$10</formula>
    </cfRule>
  </conditionalFormatting>
  <conditionalFormatting sqref="M23">
    <cfRule type="cellIs" dxfId="3688" priority="337" operator="greaterThan">
      <formula>$M$10</formula>
    </cfRule>
  </conditionalFormatting>
  <conditionalFormatting sqref="N23">
    <cfRule type="cellIs" dxfId="3687" priority="336" operator="greaterThan">
      <formula>$N$10</formula>
    </cfRule>
  </conditionalFormatting>
  <conditionalFormatting sqref="M23">
    <cfRule type="cellIs" dxfId="3686" priority="335" operator="greaterThan">
      <formula>$M$10</formula>
    </cfRule>
  </conditionalFormatting>
  <conditionalFormatting sqref="L23">
    <cfRule type="cellIs" dxfId="3685" priority="334" operator="greaterThan">
      <formula>$L$10</formula>
    </cfRule>
  </conditionalFormatting>
  <conditionalFormatting sqref="B23:D23">
    <cfRule type="cellIs" dxfId="3684" priority="333" operator="greaterThan">
      <formula>#REF!</formula>
    </cfRule>
  </conditionalFormatting>
  <conditionalFormatting sqref="B23:D23">
    <cfRule type="cellIs" dxfId="3683" priority="332" operator="greaterThan">
      <formula>#REF!</formula>
    </cfRule>
  </conditionalFormatting>
  <conditionalFormatting sqref="J23:K23">
    <cfRule type="cellIs" dxfId="3682" priority="331" operator="greaterThan">
      <formula>$J$10</formula>
    </cfRule>
  </conditionalFormatting>
  <conditionalFormatting sqref="P23">
    <cfRule type="cellIs" dxfId="3681" priority="330" operator="greaterThan">
      <formula>$P$10</formula>
    </cfRule>
  </conditionalFormatting>
  <conditionalFormatting sqref="P23">
    <cfRule type="cellIs" dxfId="3680" priority="329" operator="greaterThan">
      <formula>$P$10</formula>
    </cfRule>
  </conditionalFormatting>
  <conditionalFormatting sqref="I24">
    <cfRule type="cellIs" dxfId="3679" priority="328" operator="greaterThan">
      <formula>$I$10</formula>
    </cfRule>
  </conditionalFormatting>
  <conditionalFormatting sqref="I24">
    <cfRule type="cellIs" dxfId="3678" priority="327" operator="greaterThan">
      <formula>$I$10</formula>
    </cfRule>
  </conditionalFormatting>
  <conditionalFormatting sqref="N24">
    <cfRule type="cellIs" dxfId="3677" priority="326" operator="greaterThan">
      <formula>$N$10</formula>
    </cfRule>
  </conditionalFormatting>
  <conditionalFormatting sqref="M24">
    <cfRule type="cellIs" dxfId="3676" priority="325" operator="greaterThan">
      <formula>$M$10</formula>
    </cfRule>
  </conditionalFormatting>
  <conditionalFormatting sqref="N24">
    <cfRule type="cellIs" dxfId="3675" priority="324" operator="greaterThan">
      <formula>$N$10</formula>
    </cfRule>
  </conditionalFormatting>
  <conditionalFormatting sqref="M24">
    <cfRule type="cellIs" dxfId="3674" priority="323" operator="greaterThan">
      <formula>$M$10</formula>
    </cfRule>
  </conditionalFormatting>
  <conditionalFormatting sqref="L24">
    <cfRule type="cellIs" dxfId="3673" priority="322" operator="greaterThan">
      <formula>$L$10</formula>
    </cfRule>
  </conditionalFormatting>
  <conditionalFormatting sqref="B24:D24">
    <cfRule type="cellIs" dxfId="3672" priority="321" operator="greaterThan">
      <formula>#REF!</formula>
    </cfRule>
  </conditionalFormatting>
  <conditionalFormatting sqref="E24:H24">
    <cfRule type="cellIs" dxfId="3671" priority="320" operator="greaterThan">
      <formula>$E$10</formula>
    </cfRule>
  </conditionalFormatting>
  <conditionalFormatting sqref="B24:D24">
    <cfRule type="cellIs" dxfId="3670" priority="319" operator="greaterThan">
      <formula>#REF!</formula>
    </cfRule>
  </conditionalFormatting>
  <conditionalFormatting sqref="E24:H24">
    <cfRule type="cellIs" dxfId="3669" priority="318" operator="greaterThan">
      <formula>$E$10</formula>
    </cfRule>
  </conditionalFormatting>
  <conditionalFormatting sqref="J24:K24">
    <cfRule type="cellIs" dxfId="3668" priority="317" operator="greaterThan">
      <formula>$J$10</formula>
    </cfRule>
  </conditionalFormatting>
  <conditionalFormatting sqref="P24">
    <cfRule type="cellIs" dxfId="3667" priority="316" operator="greaterThan">
      <formula>$P$10</formula>
    </cfRule>
  </conditionalFormatting>
  <conditionalFormatting sqref="P24">
    <cfRule type="cellIs" dxfId="3666" priority="315" operator="greaterThan">
      <formula>$P$10</formula>
    </cfRule>
  </conditionalFormatting>
  <conditionalFormatting sqref="O23">
    <cfRule type="cellIs" dxfId="3665" priority="314" operator="greaterThan">
      <formula>$N$10</formula>
    </cfRule>
  </conditionalFormatting>
  <conditionalFormatting sqref="O23">
    <cfRule type="cellIs" dxfId="3664" priority="313" operator="greaterThan">
      <formula>$N$10</formula>
    </cfRule>
  </conditionalFormatting>
  <conditionalFormatting sqref="O24">
    <cfRule type="cellIs" dxfId="3663" priority="312" operator="greaterThan">
      <formula>$N$10</formula>
    </cfRule>
  </conditionalFormatting>
  <conditionalFormatting sqref="O24">
    <cfRule type="cellIs" dxfId="3662" priority="311" operator="greaterThan">
      <formula>$N$10</formula>
    </cfRule>
  </conditionalFormatting>
  <conditionalFormatting sqref="E23">
    <cfRule type="cellIs" dxfId="3661" priority="310" operator="greaterThan">
      <formula>#REF!</formula>
    </cfRule>
  </conditionalFormatting>
  <conditionalFormatting sqref="E23">
    <cfRule type="cellIs" dxfId="3660" priority="309" operator="greaterThan">
      <formula>#REF!</formula>
    </cfRule>
  </conditionalFormatting>
  <conditionalFormatting sqref="F23">
    <cfRule type="cellIs" dxfId="3659" priority="308" operator="greaterThan">
      <formula>#REF!</formula>
    </cfRule>
  </conditionalFormatting>
  <conditionalFormatting sqref="F23">
    <cfRule type="cellIs" dxfId="3658" priority="307" operator="greaterThan">
      <formula>#REF!</formula>
    </cfRule>
  </conditionalFormatting>
  <conditionalFormatting sqref="G23:H23">
    <cfRule type="cellIs" dxfId="3657" priority="306" operator="greaterThan">
      <formula>#REF!</formula>
    </cfRule>
  </conditionalFormatting>
  <conditionalFormatting sqref="G23:H23">
    <cfRule type="cellIs" dxfId="3656" priority="305" operator="greaterThan">
      <formula>#REF!</formula>
    </cfRule>
  </conditionalFormatting>
  <conditionalFormatting sqref="Q23">
    <cfRule type="cellIs" dxfId="3655" priority="304" operator="greaterThan">
      <formula>$J$10</formula>
    </cfRule>
  </conditionalFormatting>
  <conditionalFormatting sqref="I25">
    <cfRule type="cellIs" dxfId="3654" priority="302" operator="greaterThan">
      <formula>$I$10</formula>
    </cfRule>
  </conditionalFormatting>
  <conditionalFormatting sqref="I25">
    <cfRule type="cellIs" dxfId="3653" priority="301" operator="greaterThan">
      <formula>$I$10</formula>
    </cfRule>
  </conditionalFormatting>
  <conditionalFormatting sqref="N25">
    <cfRule type="cellIs" dxfId="3652" priority="300" operator="greaterThan">
      <formula>$N$10</formula>
    </cfRule>
  </conditionalFormatting>
  <conditionalFormatting sqref="M25">
    <cfRule type="cellIs" dxfId="3651" priority="299" operator="greaterThan">
      <formula>$M$10</formula>
    </cfRule>
  </conditionalFormatting>
  <conditionalFormatting sqref="N25">
    <cfRule type="cellIs" dxfId="3650" priority="298" operator="greaterThan">
      <formula>$N$10</formula>
    </cfRule>
  </conditionalFormatting>
  <conditionalFormatting sqref="M25">
    <cfRule type="cellIs" dxfId="3649" priority="297" operator="greaterThan">
      <formula>$M$10</formula>
    </cfRule>
  </conditionalFormatting>
  <conditionalFormatting sqref="L25">
    <cfRule type="cellIs" dxfId="3648" priority="296" operator="greaterThan">
      <formula>$L$10</formula>
    </cfRule>
  </conditionalFormatting>
  <conditionalFormatting sqref="B25:D25">
    <cfRule type="cellIs" dxfId="3647" priority="295" operator="greaterThan">
      <formula>#REF!</formula>
    </cfRule>
  </conditionalFormatting>
  <conditionalFormatting sqref="E25:H25">
    <cfRule type="cellIs" dxfId="3646" priority="294" operator="greaterThan">
      <formula>$E$10</formula>
    </cfRule>
  </conditionalFormatting>
  <conditionalFormatting sqref="B25:D25">
    <cfRule type="cellIs" dxfId="3645" priority="293" operator="greaterThan">
      <formula>#REF!</formula>
    </cfRule>
  </conditionalFormatting>
  <conditionalFormatting sqref="E25:H25">
    <cfRule type="cellIs" dxfId="3644" priority="292" operator="greaterThan">
      <formula>$E$10</formula>
    </cfRule>
  </conditionalFormatting>
  <conditionalFormatting sqref="J25:K25">
    <cfRule type="cellIs" dxfId="3643" priority="291" operator="greaterThan">
      <formula>$J$10</formula>
    </cfRule>
  </conditionalFormatting>
  <conditionalFormatting sqref="P25">
    <cfRule type="cellIs" dxfId="3642" priority="290" operator="greaterThan">
      <formula>$P$10</formula>
    </cfRule>
  </conditionalFormatting>
  <conditionalFormatting sqref="P25">
    <cfRule type="cellIs" dxfId="3641" priority="289" operator="greaterThan">
      <formula>$P$10</formula>
    </cfRule>
  </conditionalFormatting>
  <conditionalFormatting sqref="I26">
    <cfRule type="cellIs" dxfId="3640" priority="288" operator="greaterThan">
      <formula>$I$10</formula>
    </cfRule>
  </conditionalFormatting>
  <conditionalFormatting sqref="I26">
    <cfRule type="cellIs" dxfId="3639" priority="287" operator="greaterThan">
      <formula>$I$10</formula>
    </cfRule>
  </conditionalFormatting>
  <conditionalFormatting sqref="N26">
    <cfRule type="cellIs" dxfId="3638" priority="286" operator="greaterThan">
      <formula>$N$10</formula>
    </cfRule>
  </conditionalFormatting>
  <conditionalFormatting sqref="M26">
    <cfRule type="cellIs" dxfId="3637" priority="285" operator="greaterThan">
      <formula>$M$10</formula>
    </cfRule>
  </conditionalFormatting>
  <conditionalFormatting sqref="N26">
    <cfRule type="cellIs" dxfId="3636" priority="284" operator="greaterThan">
      <formula>$N$10</formula>
    </cfRule>
  </conditionalFormatting>
  <conditionalFormatting sqref="M26">
    <cfRule type="cellIs" dxfId="3635" priority="283" operator="greaterThan">
      <formula>$M$10</formula>
    </cfRule>
  </conditionalFormatting>
  <conditionalFormatting sqref="L26">
    <cfRule type="cellIs" dxfId="3634" priority="282" operator="greaterThan">
      <formula>$L$10</formula>
    </cfRule>
  </conditionalFormatting>
  <conditionalFormatting sqref="B26:D26">
    <cfRule type="cellIs" dxfId="3633" priority="281" operator="greaterThan">
      <formula>#REF!</formula>
    </cfRule>
  </conditionalFormatting>
  <conditionalFormatting sqref="E26:H26">
    <cfRule type="cellIs" dxfId="3632" priority="280" operator="greaterThan">
      <formula>$E$10</formula>
    </cfRule>
  </conditionalFormatting>
  <conditionalFormatting sqref="B26:D26">
    <cfRule type="cellIs" dxfId="3631" priority="279" operator="greaterThan">
      <formula>#REF!</formula>
    </cfRule>
  </conditionalFormatting>
  <conditionalFormatting sqref="E26:H26">
    <cfRule type="cellIs" dxfId="3630" priority="278" operator="greaterThan">
      <formula>$E$10</formula>
    </cfRule>
  </conditionalFormatting>
  <conditionalFormatting sqref="J26:K26">
    <cfRule type="cellIs" dxfId="3629" priority="277" operator="greaterThan">
      <formula>$J$10</formula>
    </cfRule>
  </conditionalFormatting>
  <conditionalFormatting sqref="P26">
    <cfRule type="cellIs" dxfId="3628" priority="276" operator="greaterThan">
      <formula>$P$10</formula>
    </cfRule>
  </conditionalFormatting>
  <conditionalFormatting sqref="P26">
    <cfRule type="cellIs" dxfId="3627" priority="275" operator="greaterThan">
      <formula>$P$10</formula>
    </cfRule>
  </conditionalFormatting>
  <conditionalFormatting sqref="O25">
    <cfRule type="cellIs" dxfId="3626" priority="274" operator="greaterThan">
      <formula>$N$10</formula>
    </cfRule>
  </conditionalFormatting>
  <conditionalFormatting sqref="O25">
    <cfRule type="cellIs" dxfId="3625" priority="273" operator="greaterThan">
      <formula>$N$10</formula>
    </cfRule>
  </conditionalFormatting>
  <conditionalFormatting sqref="O26">
    <cfRule type="cellIs" dxfId="3624" priority="272" operator="greaterThan">
      <formula>$N$10</formula>
    </cfRule>
  </conditionalFormatting>
  <conditionalFormatting sqref="O26">
    <cfRule type="cellIs" dxfId="3623" priority="271" operator="greaterThan">
      <formula>$N$10</formula>
    </cfRule>
  </conditionalFormatting>
  <conditionalFormatting sqref="Q25">
    <cfRule type="cellIs" dxfId="3622" priority="270" operator="greaterThan">
      <formula>$J$10</formula>
    </cfRule>
  </conditionalFormatting>
  <conditionalFormatting sqref="Q26">
    <cfRule type="cellIs" dxfId="3621" priority="269" operator="greaterThan">
      <formula>$J$10</formula>
    </cfRule>
  </conditionalFormatting>
  <conditionalFormatting sqref="I27">
    <cfRule type="cellIs" dxfId="3620" priority="268" operator="greaterThan">
      <formula>$I$10</formula>
    </cfRule>
  </conditionalFormatting>
  <conditionalFormatting sqref="I27">
    <cfRule type="cellIs" dxfId="3619" priority="267" operator="greaterThan">
      <formula>$I$10</formula>
    </cfRule>
  </conditionalFormatting>
  <conditionalFormatting sqref="N27">
    <cfRule type="cellIs" dxfId="3618" priority="266" operator="greaterThan">
      <formula>$N$10</formula>
    </cfRule>
  </conditionalFormatting>
  <conditionalFormatting sqref="M27">
    <cfRule type="cellIs" dxfId="3617" priority="265" operator="greaterThan">
      <formula>$M$10</formula>
    </cfRule>
  </conditionalFormatting>
  <conditionalFormatting sqref="N27">
    <cfRule type="cellIs" dxfId="3616" priority="264" operator="greaterThan">
      <formula>$N$10</formula>
    </cfRule>
  </conditionalFormatting>
  <conditionalFormatting sqref="M27">
    <cfRule type="cellIs" dxfId="3615" priority="263" operator="greaterThan">
      <formula>$M$10</formula>
    </cfRule>
  </conditionalFormatting>
  <conditionalFormatting sqref="L27">
    <cfRule type="cellIs" dxfId="3614" priority="262" operator="greaterThan">
      <formula>$L$10</formula>
    </cfRule>
  </conditionalFormatting>
  <conditionalFormatting sqref="B27:D27">
    <cfRule type="cellIs" dxfId="3613" priority="261" operator="greaterThan">
      <formula>#REF!</formula>
    </cfRule>
  </conditionalFormatting>
  <conditionalFormatting sqref="E27:H27">
    <cfRule type="cellIs" dxfId="3612" priority="260" operator="greaterThan">
      <formula>$E$10</formula>
    </cfRule>
  </conditionalFormatting>
  <conditionalFormatting sqref="B27:D27">
    <cfRule type="cellIs" dxfId="3611" priority="259" operator="greaterThan">
      <formula>#REF!</formula>
    </cfRule>
  </conditionalFormatting>
  <conditionalFormatting sqref="E27:H27">
    <cfRule type="cellIs" dxfId="3610" priority="258" operator="greaterThan">
      <formula>$E$10</formula>
    </cfRule>
  </conditionalFormatting>
  <conditionalFormatting sqref="J27">
    <cfRule type="cellIs" dxfId="3609" priority="257" operator="greaterThan">
      <formula>$J$10</formula>
    </cfRule>
  </conditionalFormatting>
  <conditionalFormatting sqref="P27">
    <cfRule type="cellIs" dxfId="3608" priority="256" operator="greaterThan">
      <formula>$P$10</formula>
    </cfRule>
  </conditionalFormatting>
  <conditionalFormatting sqref="P27">
    <cfRule type="cellIs" dxfId="3607" priority="255" operator="greaterThan">
      <formula>$P$10</formula>
    </cfRule>
  </conditionalFormatting>
  <conditionalFormatting sqref="I28">
    <cfRule type="cellIs" dxfId="3606" priority="254" operator="greaterThan">
      <formula>$I$10</formula>
    </cfRule>
  </conditionalFormatting>
  <conditionalFormatting sqref="I28">
    <cfRule type="cellIs" dxfId="3605" priority="253" operator="greaterThan">
      <formula>$I$10</formula>
    </cfRule>
  </conditionalFormatting>
  <conditionalFormatting sqref="N28">
    <cfRule type="cellIs" dxfId="3604" priority="252" operator="greaterThan">
      <formula>$N$10</formula>
    </cfRule>
  </conditionalFormatting>
  <conditionalFormatting sqref="M28">
    <cfRule type="cellIs" dxfId="3603" priority="251" operator="greaterThan">
      <formula>$M$10</formula>
    </cfRule>
  </conditionalFormatting>
  <conditionalFormatting sqref="N28">
    <cfRule type="cellIs" dxfId="3602" priority="250" operator="greaterThan">
      <formula>$N$10</formula>
    </cfRule>
  </conditionalFormatting>
  <conditionalFormatting sqref="M28">
    <cfRule type="cellIs" dxfId="3601" priority="249" operator="greaterThan">
      <formula>$M$10</formula>
    </cfRule>
  </conditionalFormatting>
  <conditionalFormatting sqref="L28">
    <cfRule type="cellIs" dxfId="3600" priority="248" operator="greaterThan">
      <formula>$L$10</formula>
    </cfRule>
  </conditionalFormatting>
  <conditionalFormatting sqref="B28:D28">
    <cfRule type="cellIs" dxfId="3599" priority="247" operator="greaterThan">
      <formula>#REF!</formula>
    </cfRule>
  </conditionalFormatting>
  <conditionalFormatting sqref="E28:H28">
    <cfRule type="cellIs" dxfId="3598" priority="246" operator="greaterThan">
      <formula>$E$10</formula>
    </cfRule>
  </conditionalFormatting>
  <conditionalFormatting sqref="B28:D28">
    <cfRule type="cellIs" dxfId="3597" priority="245" operator="greaterThan">
      <formula>#REF!</formula>
    </cfRule>
  </conditionalFormatting>
  <conditionalFormatting sqref="E28:H28">
    <cfRule type="cellIs" dxfId="3596" priority="244" operator="greaterThan">
      <formula>$E$10</formula>
    </cfRule>
  </conditionalFormatting>
  <conditionalFormatting sqref="J28">
    <cfRule type="cellIs" dxfId="3595" priority="243" operator="greaterThan">
      <formula>$J$10</formula>
    </cfRule>
  </conditionalFormatting>
  <conditionalFormatting sqref="P28">
    <cfRule type="cellIs" dxfId="3594" priority="242" operator="greaterThan">
      <formula>$P$10</formula>
    </cfRule>
  </conditionalFormatting>
  <conditionalFormatting sqref="P28">
    <cfRule type="cellIs" dxfId="3593" priority="241" operator="greaterThan">
      <formula>$P$10</formula>
    </cfRule>
  </conditionalFormatting>
  <conditionalFormatting sqref="O27">
    <cfRule type="cellIs" dxfId="3592" priority="240" operator="greaterThan">
      <formula>$N$10</formula>
    </cfRule>
  </conditionalFormatting>
  <conditionalFormatting sqref="O27">
    <cfRule type="cellIs" dxfId="3591" priority="239" operator="greaterThan">
      <formula>$N$10</formula>
    </cfRule>
  </conditionalFormatting>
  <conditionalFormatting sqref="O28">
    <cfRule type="cellIs" dxfId="3590" priority="238" operator="greaterThan">
      <formula>$N$10</formula>
    </cfRule>
  </conditionalFormatting>
  <conditionalFormatting sqref="O28">
    <cfRule type="cellIs" dxfId="3589" priority="237" operator="greaterThan">
      <formula>$N$10</formula>
    </cfRule>
  </conditionalFormatting>
  <conditionalFormatting sqref="K27">
    <cfRule type="cellIs" dxfId="3588" priority="236" operator="greaterThan">
      <formula>$J$10</formula>
    </cfRule>
  </conditionalFormatting>
  <conditionalFormatting sqref="K28">
    <cfRule type="cellIs" dxfId="3587" priority="235" operator="greaterThan">
      <formula>$J$10</formula>
    </cfRule>
  </conditionalFormatting>
  <conditionalFormatting sqref="Q27">
    <cfRule type="cellIs" dxfId="3586" priority="234" operator="greaterThan">
      <formula>$J$10</formula>
    </cfRule>
  </conditionalFormatting>
  <conditionalFormatting sqref="Q28">
    <cfRule type="cellIs" dxfId="3585" priority="233" operator="greaterThan">
      <formula>$J$10</formula>
    </cfRule>
  </conditionalFormatting>
  <conditionalFormatting sqref="I29">
    <cfRule type="cellIs" dxfId="3584" priority="232" operator="greaterThan">
      <formula>$I$10</formula>
    </cfRule>
  </conditionalFormatting>
  <conditionalFormatting sqref="I29">
    <cfRule type="cellIs" dxfId="3583" priority="231" operator="greaterThan">
      <formula>$I$10</formula>
    </cfRule>
  </conditionalFormatting>
  <conditionalFormatting sqref="N29">
    <cfRule type="cellIs" dxfId="3582" priority="230" operator="greaterThan">
      <formula>$N$10</formula>
    </cfRule>
  </conditionalFormatting>
  <conditionalFormatting sqref="M29">
    <cfRule type="cellIs" dxfId="3581" priority="229" operator="greaterThan">
      <formula>$M$10</formula>
    </cfRule>
  </conditionalFormatting>
  <conditionalFormatting sqref="N29">
    <cfRule type="cellIs" dxfId="3580" priority="228" operator="greaterThan">
      <formula>$N$10</formula>
    </cfRule>
  </conditionalFormatting>
  <conditionalFormatting sqref="M29">
    <cfRule type="cellIs" dxfId="3579" priority="227" operator="greaterThan">
      <formula>$M$10</formula>
    </cfRule>
  </conditionalFormatting>
  <conditionalFormatting sqref="L29">
    <cfRule type="cellIs" dxfId="3578" priority="226" operator="greaterThan">
      <formula>$L$10</formula>
    </cfRule>
  </conditionalFormatting>
  <conditionalFormatting sqref="B29:D29">
    <cfRule type="cellIs" dxfId="3577" priority="225" operator="greaterThan">
      <formula>#REF!</formula>
    </cfRule>
  </conditionalFormatting>
  <conditionalFormatting sqref="E29:H29">
    <cfRule type="cellIs" dxfId="3576" priority="224" operator="greaterThan">
      <formula>$E$10</formula>
    </cfRule>
  </conditionalFormatting>
  <conditionalFormatting sqref="B29:D29">
    <cfRule type="cellIs" dxfId="3575" priority="223" operator="greaterThan">
      <formula>#REF!</formula>
    </cfRule>
  </conditionalFormatting>
  <conditionalFormatting sqref="E29:H29">
    <cfRule type="cellIs" dxfId="3574" priority="222" operator="greaterThan">
      <formula>$E$10</formula>
    </cfRule>
  </conditionalFormatting>
  <conditionalFormatting sqref="J29:K29">
    <cfRule type="cellIs" dxfId="3573" priority="221" operator="greaterThan">
      <formula>$J$10</formula>
    </cfRule>
  </conditionalFormatting>
  <conditionalFormatting sqref="P29">
    <cfRule type="cellIs" dxfId="3572" priority="220" operator="greaterThan">
      <formula>$P$10</formula>
    </cfRule>
  </conditionalFormatting>
  <conditionalFormatting sqref="P29">
    <cfRule type="cellIs" dxfId="3571" priority="219" operator="greaterThan">
      <formula>$P$10</formula>
    </cfRule>
  </conditionalFormatting>
  <conditionalFormatting sqref="O29">
    <cfRule type="cellIs" dxfId="3570" priority="218" operator="greaterThan">
      <formula>$N$10</formula>
    </cfRule>
  </conditionalFormatting>
  <conditionalFormatting sqref="O29">
    <cfRule type="cellIs" dxfId="3569" priority="217" operator="greaterThan">
      <formula>$N$10</formula>
    </cfRule>
  </conditionalFormatting>
  <conditionalFormatting sqref="Q29">
    <cfRule type="cellIs" dxfId="3568" priority="216" operator="greaterThan">
      <formula>$J$10</formula>
    </cfRule>
  </conditionalFormatting>
  <conditionalFormatting sqref="Q31">
    <cfRule type="cellIs" dxfId="3567" priority="178" operator="greaterThan">
      <formula>$J$10</formula>
    </cfRule>
  </conditionalFormatting>
  <conditionalFormatting sqref="I30">
    <cfRule type="cellIs" dxfId="3566" priority="215" operator="greaterThan">
      <formula>$I$10</formula>
    </cfRule>
  </conditionalFormatting>
  <conditionalFormatting sqref="I30">
    <cfRule type="cellIs" dxfId="3565" priority="214" operator="greaterThan">
      <formula>$I$10</formula>
    </cfRule>
  </conditionalFormatting>
  <conditionalFormatting sqref="N30">
    <cfRule type="cellIs" dxfId="3564" priority="213" operator="greaterThan">
      <formula>$N$10</formula>
    </cfRule>
  </conditionalFormatting>
  <conditionalFormatting sqref="M30">
    <cfRule type="cellIs" dxfId="3563" priority="212" operator="greaterThan">
      <formula>$M$10</formula>
    </cfRule>
  </conditionalFormatting>
  <conditionalFormatting sqref="N30">
    <cfRule type="cellIs" dxfId="3562" priority="211" operator="greaterThan">
      <formula>$N$10</formula>
    </cfRule>
  </conditionalFormatting>
  <conditionalFormatting sqref="M30">
    <cfRule type="cellIs" dxfId="3561" priority="210" operator="greaterThan">
      <formula>$M$10</formula>
    </cfRule>
  </conditionalFormatting>
  <conditionalFormatting sqref="L30">
    <cfRule type="cellIs" dxfId="3560" priority="209" operator="greaterThan">
      <formula>$L$10</formula>
    </cfRule>
  </conditionalFormatting>
  <conditionalFormatting sqref="B30:D30">
    <cfRule type="cellIs" dxfId="3559" priority="208" operator="greaterThan">
      <formula>#REF!</formula>
    </cfRule>
  </conditionalFormatting>
  <conditionalFormatting sqref="B30:D30">
    <cfRule type="cellIs" dxfId="3558" priority="207" operator="greaterThan">
      <formula>#REF!</formula>
    </cfRule>
  </conditionalFormatting>
  <conditionalFormatting sqref="J30:K30">
    <cfRule type="cellIs" dxfId="3557" priority="206" operator="greaterThan">
      <formula>$J$10</formula>
    </cfRule>
  </conditionalFormatting>
  <conditionalFormatting sqref="P30">
    <cfRule type="cellIs" dxfId="3556" priority="205" operator="greaterThan">
      <formula>$P$10</formula>
    </cfRule>
  </conditionalFormatting>
  <conditionalFormatting sqref="P30">
    <cfRule type="cellIs" dxfId="3555" priority="204" operator="greaterThan">
      <formula>$P$10</formula>
    </cfRule>
  </conditionalFormatting>
  <conditionalFormatting sqref="I31">
    <cfRule type="cellIs" dxfId="3554" priority="203" operator="greaterThan">
      <formula>$I$10</formula>
    </cfRule>
  </conditionalFormatting>
  <conditionalFormatting sqref="I31">
    <cfRule type="cellIs" dxfId="3553" priority="202" operator="greaterThan">
      <formula>$I$10</formula>
    </cfRule>
  </conditionalFormatting>
  <conditionalFormatting sqref="N31">
    <cfRule type="cellIs" dxfId="3552" priority="201" operator="greaterThan">
      <formula>$N$10</formula>
    </cfRule>
  </conditionalFormatting>
  <conditionalFormatting sqref="M31">
    <cfRule type="cellIs" dxfId="3551" priority="200" operator="greaterThan">
      <formula>$M$10</formula>
    </cfRule>
  </conditionalFormatting>
  <conditionalFormatting sqref="N31">
    <cfRule type="cellIs" dxfId="3550" priority="199" operator="greaterThan">
      <formula>$N$10</formula>
    </cfRule>
  </conditionalFormatting>
  <conditionalFormatting sqref="M31">
    <cfRule type="cellIs" dxfId="3549" priority="198" operator="greaterThan">
      <formula>$M$10</formula>
    </cfRule>
  </conditionalFormatting>
  <conditionalFormatting sqref="L31">
    <cfRule type="cellIs" dxfId="3548" priority="197" operator="greaterThan">
      <formula>$L$10</formula>
    </cfRule>
  </conditionalFormatting>
  <conditionalFormatting sqref="B31:D31">
    <cfRule type="cellIs" dxfId="3547" priority="196" operator="greaterThan">
      <formula>#REF!</formula>
    </cfRule>
  </conditionalFormatting>
  <conditionalFormatting sqref="E31:H31">
    <cfRule type="cellIs" dxfId="3546" priority="195" operator="greaterThan">
      <formula>$E$10</formula>
    </cfRule>
  </conditionalFormatting>
  <conditionalFormatting sqref="B31:D31">
    <cfRule type="cellIs" dxfId="3545" priority="194" operator="greaterThan">
      <formula>#REF!</formula>
    </cfRule>
  </conditionalFormatting>
  <conditionalFormatting sqref="E31:H31">
    <cfRule type="cellIs" dxfId="3544" priority="193" operator="greaterThan">
      <formula>$E$10</formula>
    </cfRule>
  </conditionalFormatting>
  <conditionalFormatting sqref="J31:K31">
    <cfRule type="cellIs" dxfId="3543" priority="192" operator="greaterThan">
      <formula>$J$10</formula>
    </cfRule>
  </conditionalFormatting>
  <conditionalFormatting sqref="P31">
    <cfRule type="cellIs" dxfId="3542" priority="191" operator="greaterThan">
      <formula>$P$10</formula>
    </cfRule>
  </conditionalFormatting>
  <conditionalFormatting sqref="P31">
    <cfRule type="cellIs" dxfId="3541" priority="190" operator="greaterThan">
      <formula>$P$10</formula>
    </cfRule>
  </conditionalFormatting>
  <conditionalFormatting sqref="O30">
    <cfRule type="cellIs" dxfId="3540" priority="189" operator="greaterThan">
      <formula>$N$10</formula>
    </cfRule>
  </conditionalFormatting>
  <conditionalFormatting sqref="O30">
    <cfRule type="cellIs" dxfId="3539" priority="188" operator="greaterThan">
      <formula>$N$10</formula>
    </cfRule>
  </conditionalFormatting>
  <conditionalFormatting sqref="O31">
    <cfRule type="cellIs" dxfId="3538" priority="187" operator="greaterThan">
      <formula>$N$10</formula>
    </cfRule>
  </conditionalFormatting>
  <conditionalFormatting sqref="O31">
    <cfRule type="cellIs" dxfId="3537" priority="186" operator="greaterThan">
      <formula>$N$10</formula>
    </cfRule>
  </conditionalFormatting>
  <conditionalFormatting sqref="E30">
    <cfRule type="cellIs" dxfId="3536" priority="185" operator="greaterThan">
      <formula>#REF!</formula>
    </cfRule>
  </conditionalFormatting>
  <conditionalFormatting sqref="E30">
    <cfRule type="cellIs" dxfId="3535" priority="184" operator="greaterThan">
      <formula>#REF!</formula>
    </cfRule>
  </conditionalFormatting>
  <conditionalFormatting sqref="F30">
    <cfRule type="cellIs" dxfId="3534" priority="183" operator="greaterThan">
      <formula>#REF!</formula>
    </cfRule>
  </conditionalFormatting>
  <conditionalFormatting sqref="F30">
    <cfRule type="cellIs" dxfId="3533" priority="182" operator="greaterThan">
      <formula>#REF!</formula>
    </cfRule>
  </conditionalFormatting>
  <conditionalFormatting sqref="G30:H30">
    <cfRule type="cellIs" dxfId="3532" priority="181" operator="greaterThan">
      <formula>#REF!</formula>
    </cfRule>
  </conditionalFormatting>
  <conditionalFormatting sqref="G30:H30">
    <cfRule type="cellIs" dxfId="3531" priority="180" operator="greaterThan">
      <formula>#REF!</formula>
    </cfRule>
  </conditionalFormatting>
  <conditionalFormatting sqref="Q30">
    <cfRule type="cellIs" dxfId="3530" priority="179" operator="greaterThan">
      <formula>$J$10</formula>
    </cfRule>
  </conditionalFormatting>
  <conditionalFormatting sqref="I32">
    <cfRule type="cellIs" dxfId="3529" priority="177" operator="greaterThan">
      <formula>$I$10</formula>
    </cfRule>
  </conditionalFormatting>
  <conditionalFormatting sqref="I32">
    <cfRule type="cellIs" dxfId="3528" priority="176" operator="greaterThan">
      <formula>$I$10</formula>
    </cfRule>
  </conditionalFormatting>
  <conditionalFormatting sqref="N32">
    <cfRule type="cellIs" dxfId="3527" priority="175" operator="greaterThan">
      <formula>$N$10</formula>
    </cfRule>
  </conditionalFormatting>
  <conditionalFormatting sqref="M32">
    <cfRule type="cellIs" dxfId="3526" priority="174" operator="greaterThan">
      <formula>$M$10</formula>
    </cfRule>
  </conditionalFormatting>
  <conditionalFormatting sqref="N32">
    <cfRule type="cellIs" dxfId="3525" priority="173" operator="greaterThan">
      <formula>$N$10</formula>
    </cfRule>
  </conditionalFormatting>
  <conditionalFormatting sqref="M32">
    <cfRule type="cellIs" dxfId="3524" priority="172" operator="greaterThan">
      <formula>$M$10</formula>
    </cfRule>
  </conditionalFormatting>
  <conditionalFormatting sqref="L32">
    <cfRule type="cellIs" dxfId="3523" priority="171" operator="greaterThan">
      <formula>$L$10</formula>
    </cfRule>
  </conditionalFormatting>
  <conditionalFormatting sqref="B32:D32">
    <cfRule type="cellIs" dxfId="3522" priority="170" operator="greaterThan">
      <formula>#REF!</formula>
    </cfRule>
  </conditionalFormatting>
  <conditionalFormatting sqref="E32:H32">
    <cfRule type="cellIs" dxfId="3521" priority="169" operator="greaterThan">
      <formula>$E$10</formula>
    </cfRule>
  </conditionalFormatting>
  <conditionalFormatting sqref="B32:D32">
    <cfRule type="cellIs" dxfId="3520" priority="168" operator="greaterThan">
      <formula>#REF!</formula>
    </cfRule>
  </conditionalFormatting>
  <conditionalFormatting sqref="E32:H32">
    <cfRule type="cellIs" dxfId="3519" priority="167" operator="greaterThan">
      <formula>$E$10</formula>
    </cfRule>
  </conditionalFormatting>
  <conditionalFormatting sqref="J32:K32">
    <cfRule type="cellIs" dxfId="3518" priority="166" operator="greaterThan">
      <formula>$J$10</formula>
    </cfRule>
  </conditionalFormatting>
  <conditionalFormatting sqref="P32">
    <cfRule type="cellIs" dxfId="3517" priority="165" operator="greaterThan">
      <formula>$P$10</formula>
    </cfRule>
  </conditionalFormatting>
  <conditionalFormatting sqref="P32">
    <cfRule type="cellIs" dxfId="3516" priority="164" operator="greaterThan">
      <formula>$P$10</formula>
    </cfRule>
  </conditionalFormatting>
  <conditionalFormatting sqref="I33">
    <cfRule type="cellIs" dxfId="3515" priority="163" operator="greaterThan">
      <formula>$I$10</formula>
    </cfRule>
  </conditionalFormatting>
  <conditionalFormatting sqref="I33">
    <cfRule type="cellIs" dxfId="3514" priority="162" operator="greaterThan">
      <formula>$I$10</formula>
    </cfRule>
  </conditionalFormatting>
  <conditionalFormatting sqref="N33">
    <cfRule type="cellIs" dxfId="3513" priority="161" operator="greaterThan">
      <formula>$N$10</formula>
    </cfRule>
  </conditionalFormatting>
  <conditionalFormatting sqref="M33">
    <cfRule type="cellIs" dxfId="3512" priority="160" operator="greaterThan">
      <formula>$M$10</formula>
    </cfRule>
  </conditionalFormatting>
  <conditionalFormatting sqref="N33">
    <cfRule type="cellIs" dxfId="3511" priority="159" operator="greaterThan">
      <formula>$N$10</formula>
    </cfRule>
  </conditionalFormatting>
  <conditionalFormatting sqref="M33">
    <cfRule type="cellIs" dxfId="3510" priority="158" operator="greaterThan">
      <formula>$M$10</formula>
    </cfRule>
  </conditionalFormatting>
  <conditionalFormatting sqref="L33">
    <cfRule type="cellIs" dxfId="3509" priority="157" operator="greaterThan">
      <formula>$L$10</formula>
    </cfRule>
  </conditionalFormatting>
  <conditionalFormatting sqref="B33:D33">
    <cfRule type="cellIs" dxfId="3508" priority="156" operator="greaterThan">
      <formula>#REF!</formula>
    </cfRule>
  </conditionalFormatting>
  <conditionalFormatting sqref="E33:H33">
    <cfRule type="cellIs" dxfId="3507" priority="155" operator="greaterThan">
      <formula>$E$10</formula>
    </cfRule>
  </conditionalFormatting>
  <conditionalFormatting sqref="B33:D33">
    <cfRule type="cellIs" dxfId="3506" priority="154" operator="greaterThan">
      <formula>#REF!</formula>
    </cfRule>
  </conditionalFormatting>
  <conditionalFormatting sqref="E33:H33">
    <cfRule type="cellIs" dxfId="3505" priority="153" operator="greaterThan">
      <formula>$E$10</formula>
    </cfRule>
  </conditionalFormatting>
  <conditionalFormatting sqref="J33:K33">
    <cfRule type="cellIs" dxfId="3504" priority="152" operator="greaterThan">
      <formula>$J$10</formula>
    </cfRule>
  </conditionalFormatting>
  <conditionalFormatting sqref="P33">
    <cfRule type="cellIs" dxfId="3503" priority="151" operator="greaterThan">
      <formula>$P$10</formula>
    </cfRule>
  </conditionalFormatting>
  <conditionalFormatting sqref="P33">
    <cfRule type="cellIs" dxfId="3502" priority="150" operator="greaterThan">
      <formula>$P$10</formula>
    </cfRule>
  </conditionalFormatting>
  <conditionalFormatting sqref="O32">
    <cfRule type="cellIs" dxfId="3501" priority="149" operator="greaterThan">
      <formula>$N$10</formula>
    </cfRule>
  </conditionalFormatting>
  <conditionalFormatting sqref="O32">
    <cfRule type="cellIs" dxfId="3500" priority="148" operator="greaterThan">
      <formula>$N$10</formula>
    </cfRule>
  </conditionalFormatting>
  <conditionalFormatting sqref="O33">
    <cfRule type="cellIs" dxfId="3499" priority="147" operator="greaterThan">
      <formula>$N$10</formula>
    </cfRule>
  </conditionalFormatting>
  <conditionalFormatting sqref="O33">
    <cfRule type="cellIs" dxfId="3498" priority="146" operator="greaterThan">
      <formula>$N$10</formula>
    </cfRule>
  </conditionalFormatting>
  <conditionalFormatting sqref="Q32">
    <cfRule type="cellIs" dxfId="3497" priority="145" operator="greaterThan">
      <formula>$J$10</formula>
    </cfRule>
  </conditionalFormatting>
  <conditionalFormatting sqref="Q33">
    <cfRule type="cellIs" dxfId="3496" priority="144" operator="greaterThan">
      <formula>$J$10</formula>
    </cfRule>
  </conditionalFormatting>
  <conditionalFormatting sqref="I34">
    <cfRule type="cellIs" dxfId="3495" priority="143" operator="greaterThan">
      <formula>$I$10</formula>
    </cfRule>
  </conditionalFormatting>
  <conditionalFormatting sqref="I34">
    <cfRule type="cellIs" dxfId="3494" priority="142" operator="greaterThan">
      <formula>$I$10</formula>
    </cfRule>
  </conditionalFormatting>
  <conditionalFormatting sqref="N34">
    <cfRule type="cellIs" dxfId="3493" priority="141" operator="greaterThan">
      <formula>$N$10</formula>
    </cfRule>
  </conditionalFormatting>
  <conditionalFormatting sqref="M34">
    <cfRule type="cellIs" dxfId="3492" priority="140" operator="greaterThan">
      <formula>$M$10</formula>
    </cfRule>
  </conditionalFormatting>
  <conditionalFormatting sqref="N34">
    <cfRule type="cellIs" dxfId="3491" priority="139" operator="greaterThan">
      <formula>$N$10</formula>
    </cfRule>
  </conditionalFormatting>
  <conditionalFormatting sqref="M34">
    <cfRule type="cellIs" dxfId="3490" priority="138" operator="greaterThan">
      <formula>$M$10</formula>
    </cfRule>
  </conditionalFormatting>
  <conditionalFormatting sqref="L34">
    <cfRule type="cellIs" dxfId="3489" priority="137" operator="greaterThan">
      <formula>$L$10</formula>
    </cfRule>
  </conditionalFormatting>
  <conditionalFormatting sqref="B34:D34">
    <cfRule type="cellIs" dxfId="3488" priority="136" operator="greaterThan">
      <formula>#REF!</formula>
    </cfRule>
  </conditionalFormatting>
  <conditionalFormatting sqref="E34:H34">
    <cfRule type="cellIs" dxfId="3487" priority="135" operator="greaterThan">
      <formula>$E$10</formula>
    </cfRule>
  </conditionalFormatting>
  <conditionalFormatting sqref="B34:D34">
    <cfRule type="cellIs" dxfId="3486" priority="134" operator="greaterThan">
      <formula>#REF!</formula>
    </cfRule>
  </conditionalFormatting>
  <conditionalFormatting sqref="E34:H34">
    <cfRule type="cellIs" dxfId="3485" priority="133" operator="greaterThan">
      <formula>$E$10</formula>
    </cfRule>
  </conditionalFormatting>
  <conditionalFormatting sqref="J34">
    <cfRule type="cellIs" dxfId="3484" priority="132" operator="greaterThan">
      <formula>$J$10</formula>
    </cfRule>
  </conditionalFormatting>
  <conditionalFormatting sqref="P34">
    <cfRule type="cellIs" dxfId="3483" priority="131" operator="greaterThan">
      <formula>$P$10</formula>
    </cfRule>
  </conditionalFormatting>
  <conditionalFormatting sqref="P34">
    <cfRule type="cellIs" dxfId="3482" priority="130" operator="greaterThan">
      <formula>$P$10</formula>
    </cfRule>
  </conditionalFormatting>
  <conditionalFormatting sqref="I35">
    <cfRule type="cellIs" dxfId="3481" priority="129" operator="greaterThan">
      <formula>$I$10</formula>
    </cfRule>
  </conditionalFormatting>
  <conditionalFormatting sqref="I35">
    <cfRule type="cellIs" dxfId="3480" priority="128" operator="greaterThan">
      <formula>$I$10</formula>
    </cfRule>
  </conditionalFormatting>
  <conditionalFormatting sqref="N35">
    <cfRule type="cellIs" dxfId="3479" priority="127" operator="greaterThan">
      <formula>$N$10</formula>
    </cfRule>
  </conditionalFormatting>
  <conditionalFormatting sqref="M35">
    <cfRule type="cellIs" dxfId="3478" priority="126" operator="greaterThan">
      <formula>$M$10</formula>
    </cfRule>
  </conditionalFormatting>
  <conditionalFormatting sqref="N35">
    <cfRule type="cellIs" dxfId="3477" priority="125" operator="greaterThan">
      <formula>$N$10</formula>
    </cfRule>
  </conditionalFormatting>
  <conditionalFormatting sqref="M35">
    <cfRule type="cellIs" dxfId="3476" priority="124" operator="greaterThan">
      <formula>$M$10</formula>
    </cfRule>
  </conditionalFormatting>
  <conditionalFormatting sqref="L35">
    <cfRule type="cellIs" dxfId="3475" priority="123" operator="greaterThan">
      <formula>$L$10</formula>
    </cfRule>
  </conditionalFormatting>
  <conditionalFormatting sqref="B35:D35">
    <cfRule type="cellIs" dxfId="3474" priority="122" operator="greaterThan">
      <formula>#REF!</formula>
    </cfRule>
  </conditionalFormatting>
  <conditionalFormatting sqref="E35:H35">
    <cfRule type="cellIs" dxfId="3473" priority="121" operator="greaterThan">
      <formula>$E$10</formula>
    </cfRule>
  </conditionalFormatting>
  <conditionalFormatting sqref="B35:D35">
    <cfRule type="cellIs" dxfId="3472" priority="120" operator="greaterThan">
      <formula>#REF!</formula>
    </cfRule>
  </conditionalFormatting>
  <conditionalFormatting sqref="E35:H35">
    <cfRule type="cellIs" dxfId="3471" priority="119" operator="greaterThan">
      <formula>$E$10</formula>
    </cfRule>
  </conditionalFormatting>
  <conditionalFormatting sqref="J35">
    <cfRule type="cellIs" dxfId="3470" priority="118" operator="greaterThan">
      <formula>$J$10</formula>
    </cfRule>
  </conditionalFormatting>
  <conditionalFormatting sqref="P35">
    <cfRule type="cellIs" dxfId="3469" priority="117" operator="greaterThan">
      <formula>$P$10</formula>
    </cfRule>
  </conditionalFormatting>
  <conditionalFormatting sqref="P35">
    <cfRule type="cellIs" dxfId="3468" priority="116" operator="greaterThan">
      <formula>$P$10</formula>
    </cfRule>
  </conditionalFormatting>
  <conditionalFormatting sqref="O34">
    <cfRule type="cellIs" dxfId="3467" priority="115" operator="greaterThan">
      <formula>$N$10</formula>
    </cfRule>
  </conditionalFormatting>
  <conditionalFormatting sqref="O34">
    <cfRule type="cellIs" dxfId="3466" priority="114" operator="greaterThan">
      <formula>$N$10</formula>
    </cfRule>
  </conditionalFormatting>
  <conditionalFormatting sqref="O35">
    <cfRule type="cellIs" dxfId="3465" priority="113" operator="greaterThan">
      <formula>$N$10</formula>
    </cfRule>
  </conditionalFormatting>
  <conditionalFormatting sqref="O35">
    <cfRule type="cellIs" dxfId="3464" priority="112" operator="greaterThan">
      <formula>$N$10</formula>
    </cfRule>
  </conditionalFormatting>
  <conditionalFormatting sqref="K34">
    <cfRule type="cellIs" dxfId="3463" priority="111" operator="greaterThan">
      <formula>$J$10</formula>
    </cfRule>
  </conditionalFormatting>
  <conditionalFormatting sqref="K35">
    <cfRule type="cellIs" dxfId="3462" priority="110" operator="greaterThan">
      <formula>$J$10</formula>
    </cfRule>
  </conditionalFormatting>
  <conditionalFormatting sqref="Q34">
    <cfRule type="cellIs" dxfId="3461" priority="109" operator="greaterThan">
      <formula>$J$10</formula>
    </cfRule>
  </conditionalFormatting>
  <conditionalFormatting sqref="Q35">
    <cfRule type="cellIs" dxfId="3460" priority="108" operator="greaterThan">
      <formula>$J$10</formula>
    </cfRule>
  </conditionalFormatting>
  <conditionalFormatting sqref="I36">
    <cfRule type="cellIs" dxfId="3459" priority="107" operator="greaterThan">
      <formula>$I$10</formula>
    </cfRule>
  </conditionalFormatting>
  <conditionalFormatting sqref="I36">
    <cfRule type="cellIs" dxfId="3458" priority="106" operator="greaterThan">
      <formula>$I$10</formula>
    </cfRule>
  </conditionalFormatting>
  <conditionalFormatting sqref="N36">
    <cfRule type="cellIs" dxfId="3457" priority="105" operator="greaterThan">
      <formula>$N$10</formula>
    </cfRule>
  </conditionalFormatting>
  <conditionalFormatting sqref="M36">
    <cfRule type="cellIs" dxfId="3456" priority="104" operator="greaterThan">
      <formula>$M$10</formula>
    </cfRule>
  </conditionalFormatting>
  <conditionalFormatting sqref="N36">
    <cfRule type="cellIs" dxfId="3455" priority="103" operator="greaterThan">
      <formula>$N$10</formula>
    </cfRule>
  </conditionalFormatting>
  <conditionalFormatting sqref="M36">
    <cfRule type="cellIs" dxfId="3454" priority="102" operator="greaterThan">
      <formula>$M$10</formula>
    </cfRule>
  </conditionalFormatting>
  <conditionalFormatting sqref="L36">
    <cfRule type="cellIs" dxfId="3453" priority="101" operator="greaterThan">
      <formula>$L$10</formula>
    </cfRule>
  </conditionalFormatting>
  <conditionalFormatting sqref="B36:D36">
    <cfRule type="cellIs" dxfId="3452" priority="100" operator="greaterThan">
      <formula>#REF!</formula>
    </cfRule>
  </conditionalFormatting>
  <conditionalFormatting sqref="E36:H36">
    <cfRule type="cellIs" dxfId="3451" priority="99" operator="greaterThan">
      <formula>$E$10</formula>
    </cfRule>
  </conditionalFormatting>
  <conditionalFormatting sqref="B36:D36">
    <cfRule type="cellIs" dxfId="3450" priority="98" operator="greaterThan">
      <formula>#REF!</formula>
    </cfRule>
  </conditionalFormatting>
  <conditionalFormatting sqref="E36:H36">
    <cfRule type="cellIs" dxfId="3449" priority="97" operator="greaterThan">
      <formula>$E$10</formula>
    </cfRule>
  </conditionalFormatting>
  <conditionalFormatting sqref="J36:K36">
    <cfRule type="cellIs" dxfId="3448" priority="96" operator="greaterThan">
      <formula>$J$10</formula>
    </cfRule>
  </conditionalFormatting>
  <conditionalFormatting sqref="P36">
    <cfRule type="cellIs" dxfId="3447" priority="95" operator="greaterThan">
      <formula>$P$10</formula>
    </cfRule>
  </conditionalFormatting>
  <conditionalFormatting sqref="P36">
    <cfRule type="cellIs" dxfId="3446" priority="94" operator="greaterThan">
      <formula>$P$10</formula>
    </cfRule>
  </conditionalFormatting>
  <conditionalFormatting sqref="O36">
    <cfRule type="cellIs" dxfId="3445" priority="93" operator="greaterThan">
      <formula>$N$10</formula>
    </cfRule>
  </conditionalFormatting>
  <conditionalFormatting sqref="O36">
    <cfRule type="cellIs" dxfId="3444" priority="92" operator="greaterThan">
      <formula>$N$10</formula>
    </cfRule>
  </conditionalFormatting>
  <conditionalFormatting sqref="Q36">
    <cfRule type="cellIs" dxfId="3443" priority="91" operator="greaterThan">
      <formula>$J$10</formula>
    </cfRule>
  </conditionalFormatting>
  <conditionalFormatting sqref="Q38">
    <cfRule type="cellIs" dxfId="3442" priority="53" operator="greaterThan">
      <formula>$J$10</formula>
    </cfRule>
  </conditionalFormatting>
  <conditionalFormatting sqref="I37">
    <cfRule type="cellIs" dxfId="3441" priority="90" operator="greaterThan">
      <formula>$I$10</formula>
    </cfRule>
  </conditionalFormatting>
  <conditionalFormatting sqref="I37">
    <cfRule type="cellIs" dxfId="3440" priority="89" operator="greaterThan">
      <formula>$I$10</formula>
    </cfRule>
  </conditionalFormatting>
  <conditionalFormatting sqref="N37">
    <cfRule type="cellIs" dxfId="3439" priority="88" operator="greaterThan">
      <formula>$N$10</formula>
    </cfRule>
  </conditionalFormatting>
  <conditionalFormatting sqref="M37">
    <cfRule type="cellIs" dxfId="3438" priority="87" operator="greaterThan">
      <formula>$M$10</formula>
    </cfRule>
  </conditionalFormatting>
  <conditionalFormatting sqref="N37">
    <cfRule type="cellIs" dxfId="3437" priority="86" operator="greaterThan">
      <formula>$N$10</formula>
    </cfRule>
  </conditionalFormatting>
  <conditionalFormatting sqref="M37">
    <cfRule type="cellIs" dxfId="3436" priority="85" operator="greaterThan">
      <formula>$M$10</formula>
    </cfRule>
  </conditionalFormatting>
  <conditionalFormatting sqref="L37">
    <cfRule type="cellIs" dxfId="3435" priority="84" operator="greaterThan">
      <formula>$L$10</formula>
    </cfRule>
  </conditionalFormatting>
  <conditionalFormatting sqref="B37:D37">
    <cfRule type="cellIs" dxfId="3434" priority="83" operator="greaterThan">
      <formula>#REF!</formula>
    </cfRule>
  </conditionalFormatting>
  <conditionalFormatting sqref="B37:D37">
    <cfRule type="cellIs" dxfId="3433" priority="82" operator="greaterThan">
      <formula>#REF!</formula>
    </cfRule>
  </conditionalFormatting>
  <conditionalFormatting sqref="J37:K37">
    <cfRule type="cellIs" dxfId="3432" priority="81" operator="greaterThan">
      <formula>$J$10</formula>
    </cfRule>
  </conditionalFormatting>
  <conditionalFormatting sqref="P37">
    <cfRule type="cellIs" dxfId="3431" priority="80" operator="greaterThan">
      <formula>$P$10</formula>
    </cfRule>
  </conditionalFormatting>
  <conditionalFormatting sqref="P37">
    <cfRule type="cellIs" dxfId="3430" priority="79" operator="greaterThan">
      <formula>$P$10</formula>
    </cfRule>
  </conditionalFormatting>
  <conditionalFormatting sqref="I38">
    <cfRule type="cellIs" dxfId="3429" priority="78" operator="greaterThan">
      <formula>$I$10</formula>
    </cfRule>
  </conditionalFormatting>
  <conditionalFormatting sqref="I38">
    <cfRule type="cellIs" dxfId="3428" priority="77" operator="greaterThan">
      <formula>$I$10</formula>
    </cfRule>
  </conditionalFormatting>
  <conditionalFormatting sqref="N38">
    <cfRule type="cellIs" dxfId="3427" priority="76" operator="greaterThan">
      <formula>$N$10</formula>
    </cfRule>
  </conditionalFormatting>
  <conditionalFormatting sqref="M38">
    <cfRule type="cellIs" dxfId="3426" priority="75" operator="greaterThan">
      <formula>$M$10</formula>
    </cfRule>
  </conditionalFormatting>
  <conditionalFormatting sqref="N38">
    <cfRule type="cellIs" dxfId="3425" priority="74" operator="greaterThan">
      <formula>$N$10</formula>
    </cfRule>
  </conditionalFormatting>
  <conditionalFormatting sqref="M38">
    <cfRule type="cellIs" dxfId="3424" priority="73" operator="greaterThan">
      <formula>$M$10</formula>
    </cfRule>
  </conditionalFormatting>
  <conditionalFormatting sqref="L38">
    <cfRule type="cellIs" dxfId="3423" priority="72" operator="greaterThan">
      <formula>$L$10</formula>
    </cfRule>
  </conditionalFormatting>
  <conditionalFormatting sqref="B38:D38">
    <cfRule type="cellIs" dxfId="3422" priority="71" operator="greaterThan">
      <formula>#REF!</formula>
    </cfRule>
  </conditionalFormatting>
  <conditionalFormatting sqref="E38:H38">
    <cfRule type="cellIs" dxfId="3421" priority="70" operator="greaterThan">
      <formula>$E$10</formula>
    </cfRule>
  </conditionalFormatting>
  <conditionalFormatting sqref="B38:D38">
    <cfRule type="cellIs" dxfId="3420" priority="69" operator="greaterThan">
      <formula>#REF!</formula>
    </cfRule>
  </conditionalFormatting>
  <conditionalFormatting sqref="E38:H38">
    <cfRule type="cellIs" dxfId="3419" priority="68" operator="greaterThan">
      <formula>$E$10</formula>
    </cfRule>
  </conditionalFormatting>
  <conditionalFormatting sqref="J38:K38">
    <cfRule type="cellIs" dxfId="3418" priority="67" operator="greaterThan">
      <formula>$J$10</formula>
    </cfRule>
  </conditionalFormatting>
  <conditionalFormatting sqref="P38">
    <cfRule type="cellIs" dxfId="3417" priority="66" operator="greaterThan">
      <formula>$P$10</formula>
    </cfRule>
  </conditionalFormatting>
  <conditionalFormatting sqref="P38">
    <cfRule type="cellIs" dxfId="3416" priority="65" operator="greaterThan">
      <formula>$P$10</formula>
    </cfRule>
  </conditionalFormatting>
  <conditionalFormatting sqref="O37">
    <cfRule type="cellIs" dxfId="3415" priority="64" operator="greaterThan">
      <formula>$N$10</formula>
    </cfRule>
  </conditionalFormatting>
  <conditionalFormatting sqref="O37">
    <cfRule type="cellIs" dxfId="3414" priority="63" operator="greaterThan">
      <formula>$N$10</formula>
    </cfRule>
  </conditionalFormatting>
  <conditionalFormatting sqref="O38">
    <cfRule type="cellIs" dxfId="3413" priority="62" operator="greaterThan">
      <formula>$N$10</formula>
    </cfRule>
  </conditionalFormatting>
  <conditionalFormatting sqref="O38">
    <cfRule type="cellIs" dxfId="3412" priority="61" operator="greaterThan">
      <formula>$N$10</formula>
    </cfRule>
  </conditionalFormatting>
  <conditionalFormatting sqref="E37">
    <cfRule type="cellIs" dxfId="3411" priority="60" operator="greaterThan">
      <formula>#REF!</formula>
    </cfRule>
  </conditionalFormatting>
  <conditionalFormatting sqref="E37">
    <cfRule type="cellIs" dxfId="3410" priority="59" operator="greaterThan">
      <formula>#REF!</formula>
    </cfRule>
  </conditionalFormatting>
  <conditionalFormatting sqref="F37">
    <cfRule type="cellIs" dxfId="3409" priority="58" operator="greaterThan">
      <formula>#REF!</formula>
    </cfRule>
  </conditionalFormatting>
  <conditionalFormatting sqref="F37">
    <cfRule type="cellIs" dxfId="3408" priority="57" operator="greaterThan">
      <formula>#REF!</formula>
    </cfRule>
  </conditionalFormatting>
  <conditionalFormatting sqref="G37:H37">
    <cfRule type="cellIs" dxfId="3407" priority="56" operator="greaterThan">
      <formula>#REF!</formula>
    </cfRule>
  </conditionalFormatting>
  <conditionalFormatting sqref="G37:H37">
    <cfRule type="cellIs" dxfId="3406" priority="55" operator="greaterThan">
      <formula>#REF!</formula>
    </cfRule>
  </conditionalFormatting>
  <conditionalFormatting sqref="Q37">
    <cfRule type="cellIs" dxfId="3405" priority="54" operator="greaterThan">
      <formula>$J$10</formula>
    </cfRule>
  </conditionalFormatting>
  <conditionalFormatting sqref="I39">
    <cfRule type="cellIs" dxfId="3404" priority="52" operator="greaterThan">
      <formula>$I$10</formula>
    </cfRule>
  </conditionalFormatting>
  <conditionalFormatting sqref="I39">
    <cfRule type="cellIs" dxfId="3403" priority="51" operator="greaterThan">
      <formula>$I$10</formula>
    </cfRule>
  </conditionalFormatting>
  <conditionalFormatting sqref="N39">
    <cfRule type="cellIs" dxfId="3402" priority="50" operator="greaterThan">
      <formula>$N$10</formula>
    </cfRule>
  </conditionalFormatting>
  <conditionalFormatting sqref="M39">
    <cfRule type="cellIs" dxfId="3401" priority="49" operator="greaterThan">
      <formula>$M$10</formula>
    </cfRule>
  </conditionalFormatting>
  <conditionalFormatting sqref="N39">
    <cfRule type="cellIs" dxfId="3400" priority="48" operator="greaterThan">
      <formula>$N$10</formula>
    </cfRule>
  </conditionalFormatting>
  <conditionalFormatting sqref="M39">
    <cfRule type="cellIs" dxfId="3399" priority="47" operator="greaterThan">
      <formula>$M$10</formula>
    </cfRule>
  </conditionalFormatting>
  <conditionalFormatting sqref="L39">
    <cfRule type="cellIs" dxfId="3398" priority="46" operator="greaterThan">
      <formula>$L$10</formula>
    </cfRule>
  </conditionalFormatting>
  <conditionalFormatting sqref="B39:D39">
    <cfRule type="cellIs" dxfId="3397" priority="45" operator="greaterThan">
      <formula>#REF!</formula>
    </cfRule>
  </conditionalFormatting>
  <conditionalFormatting sqref="E39:H39">
    <cfRule type="cellIs" dxfId="3396" priority="44" operator="greaterThan">
      <formula>$E$10</formula>
    </cfRule>
  </conditionalFormatting>
  <conditionalFormatting sqref="B39:D39">
    <cfRule type="cellIs" dxfId="3395" priority="43" operator="greaterThan">
      <formula>#REF!</formula>
    </cfRule>
  </conditionalFormatting>
  <conditionalFormatting sqref="E39:H39">
    <cfRule type="cellIs" dxfId="3394" priority="42" operator="greaterThan">
      <formula>$E$10</formula>
    </cfRule>
  </conditionalFormatting>
  <conditionalFormatting sqref="J39:K39">
    <cfRule type="cellIs" dxfId="3393" priority="41" operator="greaterThan">
      <formula>$J$10</formula>
    </cfRule>
  </conditionalFormatting>
  <conditionalFormatting sqref="P39">
    <cfRule type="cellIs" dxfId="3392" priority="40" operator="greaterThan">
      <formula>$P$10</formula>
    </cfRule>
  </conditionalFormatting>
  <conditionalFormatting sqref="P39">
    <cfRule type="cellIs" dxfId="3391" priority="39" operator="greaterThan">
      <formula>$P$10</formula>
    </cfRule>
  </conditionalFormatting>
  <conditionalFormatting sqref="I40">
    <cfRule type="cellIs" dxfId="3390" priority="38" operator="greaterThan">
      <formula>$I$10</formula>
    </cfRule>
  </conditionalFormatting>
  <conditionalFormatting sqref="I40">
    <cfRule type="cellIs" dxfId="3389" priority="37" operator="greaterThan">
      <formula>$I$10</formula>
    </cfRule>
  </conditionalFormatting>
  <conditionalFormatting sqref="N40">
    <cfRule type="cellIs" dxfId="3388" priority="36" operator="greaterThan">
      <formula>$N$10</formula>
    </cfRule>
  </conditionalFormatting>
  <conditionalFormatting sqref="M40">
    <cfRule type="cellIs" dxfId="3387" priority="35" operator="greaterThan">
      <formula>$M$10</formula>
    </cfRule>
  </conditionalFormatting>
  <conditionalFormatting sqref="N40">
    <cfRule type="cellIs" dxfId="3386" priority="34" operator="greaterThan">
      <formula>$N$10</formula>
    </cfRule>
  </conditionalFormatting>
  <conditionalFormatting sqref="M40">
    <cfRule type="cellIs" dxfId="3385" priority="33" operator="greaterThan">
      <formula>$M$10</formula>
    </cfRule>
  </conditionalFormatting>
  <conditionalFormatting sqref="L40">
    <cfRule type="cellIs" dxfId="3384" priority="32" operator="greaterThan">
      <formula>$L$10</formula>
    </cfRule>
  </conditionalFormatting>
  <conditionalFormatting sqref="B40:D40">
    <cfRule type="cellIs" dxfId="3383" priority="31" operator="greaterThan">
      <formula>#REF!</formula>
    </cfRule>
  </conditionalFormatting>
  <conditionalFormatting sqref="E40:H40">
    <cfRule type="cellIs" dxfId="3382" priority="30" operator="greaterThan">
      <formula>$E$10</formula>
    </cfRule>
  </conditionalFormatting>
  <conditionalFormatting sqref="B40:D40">
    <cfRule type="cellIs" dxfId="3381" priority="29" operator="greaterThan">
      <formula>#REF!</formula>
    </cfRule>
  </conditionalFormatting>
  <conditionalFormatting sqref="E40:H40">
    <cfRule type="cellIs" dxfId="3380" priority="28" operator="greaterThan">
      <formula>$E$10</formula>
    </cfRule>
  </conditionalFormatting>
  <conditionalFormatting sqref="J40:K40">
    <cfRule type="cellIs" dxfId="3379" priority="27" operator="greaterThan">
      <formula>$J$10</formula>
    </cfRule>
  </conditionalFormatting>
  <conditionalFormatting sqref="P40">
    <cfRule type="cellIs" dxfId="3378" priority="26" operator="greaterThan">
      <formula>$P$10</formula>
    </cfRule>
  </conditionalFormatting>
  <conditionalFormatting sqref="P40">
    <cfRule type="cellIs" dxfId="3377" priority="25" operator="greaterThan">
      <formula>$P$10</formula>
    </cfRule>
  </conditionalFormatting>
  <conditionalFormatting sqref="O39">
    <cfRule type="cellIs" dxfId="3376" priority="24" operator="greaterThan">
      <formula>$N$10</formula>
    </cfRule>
  </conditionalFormatting>
  <conditionalFormatting sqref="O39">
    <cfRule type="cellIs" dxfId="3375" priority="23" operator="greaterThan">
      <formula>$N$10</formula>
    </cfRule>
  </conditionalFormatting>
  <conditionalFormatting sqref="O40">
    <cfRule type="cellIs" dxfId="3374" priority="22" operator="greaterThan">
      <formula>$N$10</formula>
    </cfRule>
  </conditionalFormatting>
  <conditionalFormatting sqref="O40">
    <cfRule type="cellIs" dxfId="3373" priority="21" operator="greaterThan">
      <formula>$N$10</formula>
    </cfRule>
  </conditionalFormatting>
  <conditionalFormatting sqref="Q39">
    <cfRule type="cellIs" dxfId="3372" priority="20" operator="greaterThan">
      <formula>$J$10</formula>
    </cfRule>
  </conditionalFormatting>
  <conditionalFormatting sqref="Q40">
    <cfRule type="cellIs" dxfId="3371" priority="19" operator="greaterThan">
      <formula>$J$10</formula>
    </cfRule>
  </conditionalFormatting>
  <conditionalFormatting sqref="I41">
    <cfRule type="cellIs" dxfId="3370" priority="18" operator="greaterThan">
      <formula>$I$10</formula>
    </cfRule>
  </conditionalFormatting>
  <conditionalFormatting sqref="I41">
    <cfRule type="cellIs" dxfId="3369" priority="17" operator="greaterThan">
      <formula>$I$10</formula>
    </cfRule>
  </conditionalFormatting>
  <conditionalFormatting sqref="N41">
    <cfRule type="cellIs" dxfId="3368" priority="16" operator="greaterThan">
      <formula>$N$10</formula>
    </cfRule>
  </conditionalFormatting>
  <conditionalFormatting sqref="M41">
    <cfRule type="cellIs" dxfId="3367" priority="15" operator="greaterThan">
      <formula>$M$10</formula>
    </cfRule>
  </conditionalFormatting>
  <conditionalFormatting sqref="N41">
    <cfRule type="cellIs" dxfId="3366" priority="14" operator="greaterThan">
      <formula>$N$10</formula>
    </cfRule>
  </conditionalFormatting>
  <conditionalFormatting sqref="M41">
    <cfRule type="cellIs" dxfId="3365" priority="13" operator="greaterThan">
      <formula>$M$10</formula>
    </cfRule>
  </conditionalFormatting>
  <conditionalFormatting sqref="L41">
    <cfRule type="cellIs" dxfId="3364" priority="12" operator="greaterThan">
      <formula>$L$10</formula>
    </cfRule>
  </conditionalFormatting>
  <conditionalFormatting sqref="B41:D41">
    <cfRule type="cellIs" dxfId="3363" priority="11" operator="greaterThan">
      <formula>#REF!</formula>
    </cfRule>
  </conditionalFormatting>
  <conditionalFormatting sqref="E41:H41">
    <cfRule type="cellIs" dxfId="3362" priority="10" operator="greaterThan">
      <formula>$E$10</formula>
    </cfRule>
  </conditionalFormatting>
  <conditionalFormatting sqref="B41:D41">
    <cfRule type="cellIs" dxfId="3361" priority="9" operator="greaterThan">
      <formula>#REF!</formula>
    </cfRule>
  </conditionalFormatting>
  <conditionalFormatting sqref="E41:H41">
    <cfRule type="cellIs" dxfId="3360" priority="8" operator="greaterThan">
      <formula>$E$10</formula>
    </cfRule>
  </conditionalFormatting>
  <conditionalFormatting sqref="J41">
    <cfRule type="cellIs" dxfId="3359" priority="7" operator="greaterThan">
      <formula>$J$10</formula>
    </cfRule>
  </conditionalFormatting>
  <conditionalFormatting sqref="P41">
    <cfRule type="cellIs" dxfId="3358" priority="6" operator="greaterThan">
      <formula>$P$10</formula>
    </cfRule>
  </conditionalFormatting>
  <conditionalFormatting sqref="P41">
    <cfRule type="cellIs" dxfId="3357" priority="5" operator="greaterThan">
      <formula>$P$10</formula>
    </cfRule>
  </conditionalFormatting>
  <conditionalFormatting sqref="O41">
    <cfRule type="cellIs" dxfId="3356" priority="4" operator="greaterThan">
      <formula>$N$10</formula>
    </cfRule>
  </conditionalFormatting>
  <conditionalFormatting sqref="O41">
    <cfRule type="cellIs" dxfId="3355" priority="3" operator="greaterThan">
      <formula>$N$10</formula>
    </cfRule>
  </conditionalFormatting>
  <conditionalFormatting sqref="K41">
    <cfRule type="cellIs" dxfId="3354" priority="2" operator="greaterThan">
      <formula>$J$10</formula>
    </cfRule>
  </conditionalFormatting>
  <conditionalFormatting sqref="Q41">
    <cfRule type="cellIs" dxfId="3353" priority="1" operator="greaterThan">
      <formula>$J$10</formula>
    </cfRule>
  </conditionalFormatting>
  <printOptions horizontalCentered="1"/>
  <pageMargins left="0.3" right="0.3" top="0.3" bottom="0.3" header="0.1" footer="0.1"/>
  <pageSetup paperSize="9" scale="37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B251"/>
  <sheetViews>
    <sheetView showGridLines="0" topLeftCell="A55" zoomScale="70" zoomScaleNormal="70" zoomScaleSheetLayoutView="75" workbookViewId="0">
      <selection activeCell="I43" sqref="I43"/>
    </sheetView>
  </sheetViews>
  <sheetFormatPr defaultColWidth="9.140625" defaultRowHeight="12.75"/>
  <cols>
    <col min="1" max="1" width="7.7109375" style="7" customWidth="1"/>
    <col min="2" max="14" width="11.7109375" style="8" customWidth="1"/>
    <col min="15" max="15" width="11.7109375" style="7" customWidth="1"/>
    <col min="16" max="16" width="11" style="73" customWidth="1"/>
    <col min="17" max="17" width="12.7109375" style="7" customWidth="1"/>
    <col min="18" max="18" width="12.85546875" style="7" customWidth="1"/>
    <col min="19" max="20" width="9.85546875" style="7" customWidth="1"/>
    <col min="21" max="21" width="11.140625" style="7" customWidth="1"/>
    <col min="22" max="30" width="9.85546875" style="7" customWidth="1"/>
    <col min="31" max="16384" width="9.140625" style="7"/>
  </cols>
  <sheetData>
    <row r="1" spans="1:28" ht="15" customHeight="1">
      <c r="A1" s="631"/>
      <c r="B1" s="632"/>
      <c r="C1" s="633"/>
      <c r="D1" s="659" t="s">
        <v>49</v>
      </c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1"/>
      <c r="Q1" s="491"/>
      <c r="R1" s="601" t="s">
        <v>43</v>
      </c>
      <c r="S1" s="602"/>
      <c r="T1" s="592" t="s">
        <v>47</v>
      </c>
      <c r="U1" s="593"/>
    </row>
    <row r="2" spans="1:28" ht="15" customHeight="1" thickBot="1">
      <c r="A2" s="634"/>
      <c r="B2" s="635"/>
      <c r="C2" s="636"/>
      <c r="D2" s="662"/>
      <c r="E2" s="663"/>
      <c r="F2" s="663"/>
      <c r="G2" s="663"/>
      <c r="H2" s="663"/>
      <c r="I2" s="663"/>
      <c r="J2" s="663"/>
      <c r="K2" s="663"/>
      <c r="L2" s="663"/>
      <c r="M2" s="663"/>
      <c r="N2" s="663"/>
      <c r="O2" s="663"/>
      <c r="P2" s="664"/>
      <c r="Q2" s="492"/>
      <c r="R2" s="603" t="s">
        <v>44</v>
      </c>
      <c r="S2" s="604"/>
      <c r="T2" s="574" t="s">
        <v>167</v>
      </c>
      <c r="U2" s="594"/>
      <c r="Y2" s="284"/>
      <c r="Z2" s="284"/>
      <c r="AA2" s="284"/>
      <c r="AB2" s="284"/>
    </row>
    <row r="3" spans="1:28" ht="15" customHeight="1">
      <c r="A3" s="634"/>
      <c r="B3" s="635"/>
      <c r="C3" s="636"/>
      <c r="D3" s="665">
        <v>45067</v>
      </c>
      <c r="E3" s="646"/>
      <c r="F3" s="646"/>
      <c r="G3" s="646"/>
      <c r="H3" s="646"/>
      <c r="I3" s="646" t="s">
        <v>30</v>
      </c>
      <c r="J3" s="646"/>
      <c r="K3" s="646"/>
      <c r="L3" s="647"/>
      <c r="M3" s="646">
        <f>+D3+6</f>
        <v>45073</v>
      </c>
      <c r="N3" s="646"/>
      <c r="O3" s="646"/>
      <c r="P3" s="647"/>
      <c r="Q3" s="492"/>
      <c r="R3" s="603" t="s">
        <v>45</v>
      </c>
      <c r="S3" s="604"/>
      <c r="T3" s="575">
        <v>38838</v>
      </c>
      <c r="U3" s="595"/>
      <c r="Y3" s="573"/>
      <c r="Z3" s="573"/>
      <c r="AA3" s="574"/>
      <c r="AB3" s="574"/>
    </row>
    <row r="4" spans="1:28" ht="15" customHeight="1" thickBot="1">
      <c r="A4" s="637"/>
      <c r="B4" s="638"/>
      <c r="C4" s="639"/>
      <c r="D4" s="666"/>
      <c r="E4" s="648"/>
      <c r="F4" s="648"/>
      <c r="G4" s="648"/>
      <c r="H4" s="648"/>
      <c r="I4" s="648"/>
      <c r="J4" s="648"/>
      <c r="K4" s="648"/>
      <c r="L4" s="649"/>
      <c r="M4" s="648"/>
      <c r="N4" s="648"/>
      <c r="O4" s="648"/>
      <c r="P4" s="649"/>
      <c r="Q4" s="493"/>
      <c r="R4" s="605" t="s">
        <v>46</v>
      </c>
      <c r="S4" s="606"/>
      <c r="T4" s="596" t="s">
        <v>168</v>
      </c>
      <c r="U4" s="597"/>
      <c r="Y4" s="573"/>
      <c r="Z4" s="573"/>
      <c r="AA4" s="574"/>
      <c r="AB4" s="574"/>
    </row>
    <row r="5" spans="1:28" ht="17.100000000000001" customHeight="1" thickBot="1">
      <c r="A5" s="667" t="s">
        <v>54</v>
      </c>
      <c r="B5" s="668"/>
      <c r="C5" s="668"/>
      <c r="D5" s="668"/>
      <c r="E5" s="669"/>
      <c r="F5" s="650" t="s">
        <v>50</v>
      </c>
      <c r="G5" s="651"/>
      <c r="H5" s="651"/>
      <c r="I5" s="652"/>
      <c r="J5" s="640" t="s">
        <v>51</v>
      </c>
      <c r="K5" s="641"/>
      <c r="L5" s="641"/>
      <c r="M5" s="642"/>
      <c r="N5" s="598" t="s">
        <v>52</v>
      </c>
      <c r="O5" s="599"/>
      <c r="P5" s="599"/>
      <c r="Q5" s="599"/>
      <c r="R5" s="598" t="s">
        <v>53</v>
      </c>
      <c r="S5" s="599"/>
      <c r="T5" s="599"/>
      <c r="U5" s="600"/>
      <c r="Y5" s="573"/>
      <c r="Z5" s="573"/>
      <c r="AA5" s="575"/>
      <c r="AB5" s="575"/>
    </row>
    <row r="6" spans="1:28" ht="17.100000000000001" customHeight="1">
      <c r="A6" s="85"/>
      <c r="B6" s="85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Y6" s="573"/>
      <c r="Z6" s="573"/>
      <c r="AA6" s="576"/>
      <c r="AB6" s="576"/>
    </row>
    <row r="7" spans="1:28" ht="18">
      <c r="A7" s="644" t="s">
        <v>70</v>
      </c>
      <c r="B7" s="644"/>
      <c r="C7" s="644"/>
      <c r="D7" s="644"/>
      <c r="E7" s="644"/>
      <c r="F7" s="644"/>
      <c r="G7" s="644"/>
      <c r="H7" s="644"/>
      <c r="I7" s="644"/>
      <c r="J7" s="644"/>
      <c r="K7" s="644"/>
      <c r="L7" s="644"/>
      <c r="M7" s="644"/>
      <c r="N7" s="644"/>
      <c r="O7" s="644"/>
      <c r="P7" s="644"/>
      <c r="Y7" s="284"/>
      <c r="Z7" s="284"/>
      <c r="AA7" s="284"/>
      <c r="AB7" s="284"/>
    </row>
    <row r="8" spans="1:28" ht="17.100000000000001" customHeight="1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M8" s="91"/>
      <c r="N8" s="91"/>
      <c r="P8" s="92" t="s">
        <v>71</v>
      </c>
      <c r="Y8" s="284"/>
      <c r="Z8" s="284"/>
      <c r="AA8" s="284"/>
      <c r="AB8" s="284"/>
    </row>
    <row r="9" spans="1:28" ht="17.100000000000001" customHeight="1">
      <c r="A9" s="630" t="s">
        <v>55</v>
      </c>
      <c r="B9" s="630"/>
      <c r="C9" s="630" t="s">
        <v>56</v>
      </c>
      <c r="D9" s="645" t="s">
        <v>60</v>
      </c>
      <c r="E9" s="630" t="s">
        <v>57</v>
      </c>
      <c r="F9" s="630"/>
      <c r="G9" s="630" t="s">
        <v>58</v>
      </c>
      <c r="H9" s="630"/>
      <c r="I9" s="643" t="s">
        <v>59</v>
      </c>
      <c r="J9" s="618"/>
      <c r="K9" s="214" t="s">
        <v>177</v>
      </c>
      <c r="L9" s="214" t="s">
        <v>65</v>
      </c>
      <c r="M9" s="653" t="s">
        <v>93</v>
      </c>
      <c r="N9" s="654"/>
      <c r="O9" s="654"/>
      <c r="P9" s="655"/>
      <c r="Y9" s="284"/>
      <c r="Z9" s="284"/>
      <c r="AA9" s="284"/>
      <c r="AB9" s="284"/>
    </row>
    <row r="10" spans="1:28" ht="17.100000000000001" customHeight="1">
      <c r="A10" s="630"/>
      <c r="B10" s="630"/>
      <c r="C10" s="630"/>
      <c r="D10" s="645"/>
      <c r="E10" s="214" t="s">
        <v>72</v>
      </c>
      <c r="F10" s="214" t="s">
        <v>73</v>
      </c>
      <c r="G10" s="214" t="s">
        <v>72</v>
      </c>
      <c r="H10" s="214" t="s">
        <v>73</v>
      </c>
      <c r="I10" s="214" t="s">
        <v>72</v>
      </c>
      <c r="J10" s="214" t="s">
        <v>73</v>
      </c>
      <c r="K10" s="214" t="s">
        <v>237</v>
      </c>
      <c r="L10" s="214" t="s">
        <v>66</v>
      </c>
      <c r="M10" s="656"/>
      <c r="N10" s="657"/>
      <c r="O10" s="657"/>
      <c r="P10" s="658"/>
      <c r="Y10" s="284"/>
      <c r="Z10" s="284"/>
      <c r="AA10" s="284"/>
      <c r="AB10" s="284"/>
    </row>
    <row r="11" spans="1:28" ht="17.100000000000001" customHeight="1">
      <c r="A11" s="710" t="s">
        <v>62</v>
      </c>
      <c r="B11" s="711"/>
      <c r="C11" s="233" t="s">
        <v>229</v>
      </c>
      <c r="D11" s="239">
        <v>3.1443767552416499</v>
      </c>
      <c r="E11" s="509">
        <v>428.53550999999999</v>
      </c>
      <c r="F11" s="511">
        <v>3.5739178011567696</v>
      </c>
      <c r="G11" s="183">
        <f>+O94</f>
        <v>371.09041000000002</v>
      </c>
      <c r="H11" s="196">
        <f>+P95</f>
        <v>3.6320285436486426</v>
      </c>
      <c r="I11" s="198">
        <f>G11-E11</f>
        <v>-57.445099999999968</v>
      </c>
      <c r="J11" s="241">
        <f>H11-F11</f>
        <v>5.811074249187298E-2</v>
      </c>
      <c r="K11" s="196">
        <f>+B47</f>
        <v>3.303567252725816</v>
      </c>
      <c r="L11" s="241">
        <f t="shared" ref="L11:L26" si="0">+K11-D11</f>
        <v>0.15919049748416603</v>
      </c>
      <c r="M11" s="580"/>
      <c r="N11" s="581"/>
      <c r="O11" s="581"/>
      <c r="P11" s="582"/>
      <c r="Y11" s="284"/>
      <c r="Z11" s="284"/>
      <c r="AA11" s="284"/>
      <c r="AB11" s="284"/>
    </row>
    <row r="12" spans="1:28" ht="17.100000000000001" customHeight="1">
      <c r="A12" s="712"/>
      <c r="B12" s="713"/>
      <c r="C12" s="93" t="s">
        <v>78</v>
      </c>
      <c r="D12" s="239">
        <v>0</v>
      </c>
      <c r="E12" s="509">
        <v>0</v>
      </c>
      <c r="F12" s="511">
        <v>0</v>
      </c>
      <c r="G12" s="183">
        <f>+O105</f>
        <v>0</v>
      </c>
      <c r="H12" s="196">
        <f>+P106</f>
        <v>0</v>
      </c>
      <c r="I12" s="198">
        <f t="shared" ref="I12:I19" si="1">G12-E12</f>
        <v>0</v>
      </c>
      <c r="J12" s="241">
        <f>H12-F12</f>
        <v>0</v>
      </c>
      <c r="K12" s="196">
        <f>+C47</f>
        <v>0</v>
      </c>
      <c r="L12" s="241">
        <f t="shared" si="0"/>
        <v>0</v>
      </c>
      <c r="M12" s="580"/>
      <c r="N12" s="581"/>
      <c r="O12" s="581"/>
      <c r="P12" s="582"/>
      <c r="Y12" s="284"/>
      <c r="Z12" s="284"/>
      <c r="AA12" s="284"/>
      <c r="AB12" s="284"/>
    </row>
    <row r="13" spans="1:28" ht="17.100000000000001" customHeight="1">
      <c r="A13" s="712"/>
      <c r="B13" s="713"/>
      <c r="C13" s="95" t="s">
        <v>230</v>
      </c>
      <c r="D13" s="239">
        <v>3.1443767552416499</v>
      </c>
      <c r="E13" s="420">
        <v>428.53550999999999</v>
      </c>
      <c r="F13" s="422">
        <v>3.5739178011567696</v>
      </c>
      <c r="G13" s="184">
        <f>SUM(G11:G12)</f>
        <v>371.09041000000002</v>
      </c>
      <c r="H13" s="240">
        <f>+P107</f>
        <v>3.6320285436486426</v>
      </c>
      <c r="I13" s="199">
        <f>G13-E13</f>
        <v>-57.445099999999968</v>
      </c>
      <c r="J13" s="242">
        <f>H13-F13</f>
        <v>5.811074249187298E-2</v>
      </c>
      <c r="K13" s="240">
        <f>+D47</f>
        <v>3.303567252725816</v>
      </c>
      <c r="L13" s="242">
        <f t="shared" si="0"/>
        <v>0.15919049748416603</v>
      </c>
      <c r="M13" s="580"/>
      <c r="N13" s="581"/>
      <c r="O13" s="581"/>
      <c r="P13" s="582"/>
      <c r="Y13" s="284"/>
      <c r="Z13" s="284"/>
      <c r="AA13" s="284"/>
      <c r="AB13" s="284"/>
    </row>
    <row r="14" spans="1:28" ht="17.100000000000001" customHeight="1">
      <c r="A14" s="712"/>
      <c r="B14" s="713"/>
      <c r="C14" s="179" t="s">
        <v>79</v>
      </c>
      <c r="D14" s="239">
        <v>7.0135516364164801</v>
      </c>
      <c r="E14" s="509">
        <v>202.63546000000002</v>
      </c>
      <c r="F14" s="511">
        <v>6.5572577107833174</v>
      </c>
      <c r="G14" s="183">
        <f>+O111</f>
        <v>210.97749000000002</v>
      </c>
      <c r="H14" s="196">
        <f>+P112</f>
        <v>6.1744229162308182</v>
      </c>
      <c r="I14" s="198">
        <f t="shared" si="1"/>
        <v>8.3420299999999941</v>
      </c>
      <c r="J14" s="241">
        <f>H14-F14</f>
        <v>-0.38283479455249925</v>
      </c>
      <c r="K14" s="196">
        <f>+E47</f>
        <v>6.720966158021084</v>
      </c>
      <c r="L14" s="241">
        <f t="shared" si="0"/>
        <v>-0.29258547839539606</v>
      </c>
      <c r="M14" s="580"/>
      <c r="N14" s="581"/>
      <c r="O14" s="581"/>
      <c r="P14" s="582"/>
      <c r="Y14" s="284"/>
      <c r="Z14" s="284"/>
      <c r="AA14" s="284"/>
      <c r="AB14" s="284"/>
    </row>
    <row r="15" spans="1:28" ht="17.100000000000001" customHeight="1">
      <c r="A15" s="712"/>
      <c r="B15" s="713"/>
      <c r="C15" s="278" t="s">
        <v>80</v>
      </c>
      <c r="D15" s="239">
        <v>1.90825131209579</v>
      </c>
      <c r="E15" s="509">
        <v>110.29253999999999</v>
      </c>
      <c r="F15" s="511">
        <v>3.2225663820984547</v>
      </c>
      <c r="G15" s="379">
        <f>O117</f>
        <v>126.66870999999999</v>
      </c>
      <c r="H15" s="385">
        <f>P118</f>
        <v>3.2896198266100645</v>
      </c>
      <c r="I15" s="316">
        <f t="shared" si="1"/>
        <v>16.376170000000002</v>
      </c>
      <c r="J15" s="241">
        <f t="shared" ref="J15:J26" si="2">H15-F15</f>
        <v>6.7053444511609772E-2</v>
      </c>
      <c r="K15" s="385">
        <f>F47</f>
        <v>2.0533423961347688</v>
      </c>
      <c r="L15" s="241">
        <f t="shared" si="0"/>
        <v>0.14509108403897875</v>
      </c>
      <c r="M15" s="583"/>
      <c r="N15" s="584"/>
      <c r="O15" s="584"/>
      <c r="P15" s="585"/>
    </row>
    <row r="16" spans="1:28" ht="17.100000000000001" customHeight="1">
      <c r="A16" s="712"/>
      <c r="B16" s="713"/>
      <c r="C16" s="278" t="s">
        <v>81</v>
      </c>
      <c r="D16" s="239">
        <v>3.3999734465945801</v>
      </c>
      <c r="E16" s="509">
        <v>216.82434999999998</v>
      </c>
      <c r="F16" s="511">
        <v>3.9582407588969875</v>
      </c>
      <c r="G16" s="379">
        <f>O123</f>
        <v>162.71355000000003</v>
      </c>
      <c r="H16" s="385">
        <f>P124</f>
        <v>3.8654053303936946</v>
      </c>
      <c r="I16" s="316">
        <f t="shared" si="1"/>
        <v>-54.110799999999955</v>
      </c>
      <c r="J16" s="241">
        <f t="shared" si="2"/>
        <v>-9.2835428503292849E-2</v>
      </c>
      <c r="K16" s="385">
        <f>G47</f>
        <v>3.9611891798403622</v>
      </c>
      <c r="L16" s="241">
        <f t="shared" si="0"/>
        <v>0.56121573324578211</v>
      </c>
      <c r="M16" s="583"/>
      <c r="N16" s="584"/>
      <c r="O16" s="584"/>
      <c r="P16" s="585"/>
    </row>
    <row r="17" spans="1:21" ht="17.100000000000001" customHeight="1">
      <c r="A17" s="712"/>
      <c r="B17" s="713"/>
      <c r="C17" s="477" t="s">
        <v>222</v>
      </c>
      <c r="D17" s="239">
        <v>3.3450000000000002</v>
      </c>
      <c r="E17" s="509">
        <v>300.93640000000005</v>
      </c>
      <c r="F17" s="511">
        <v>4.6783084287264662</v>
      </c>
      <c r="G17" s="419">
        <f>O129</f>
        <v>237.31229000000002</v>
      </c>
      <c r="H17" s="421">
        <f>P130</f>
        <v>4.7319168094221151</v>
      </c>
      <c r="I17" s="316">
        <f t="shared" si="1"/>
        <v>-63.62411000000003</v>
      </c>
      <c r="J17" s="241">
        <f t="shared" si="2"/>
        <v>5.3608380695648883E-2</v>
      </c>
      <c r="K17" s="421">
        <f>H47</f>
        <v>4.4566883991172581</v>
      </c>
      <c r="L17" s="241">
        <f t="shared" si="0"/>
        <v>1.1116883991172579</v>
      </c>
      <c r="M17" s="586"/>
      <c r="N17" s="587"/>
      <c r="O17" s="587"/>
      <c r="P17" s="588"/>
    </row>
    <row r="18" spans="1:21" s="329" customFormat="1" ht="17.100000000000001" customHeight="1">
      <c r="A18" s="714"/>
      <c r="B18" s="715"/>
      <c r="C18" s="477" t="s">
        <v>103</v>
      </c>
      <c r="D18" s="239">
        <v>6.2</v>
      </c>
      <c r="E18" s="419">
        <v>196.45454999999998</v>
      </c>
      <c r="F18" s="421">
        <v>5.6333043274281946</v>
      </c>
      <c r="G18" s="419">
        <f>O135</f>
        <v>169.04763</v>
      </c>
      <c r="H18" s="421">
        <f>P136</f>
        <v>6.4475164508177532</v>
      </c>
      <c r="I18" s="316">
        <f t="shared" ref="I18" si="3">G18-E18</f>
        <v>-27.406919999999985</v>
      </c>
      <c r="J18" s="241">
        <f t="shared" ref="J18" si="4">H18-F18</f>
        <v>0.81421212338955851</v>
      </c>
      <c r="K18" s="421">
        <f>I47</f>
        <v>5.7523392595199869</v>
      </c>
      <c r="L18" s="241">
        <f t="shared" ref="L18" si="5">+K18-D18</f>
        <v>-0.44766074048001325</v>
      </c>
      <c r="M18" s="586"/>
      <c r="N18" s="587"/>
      <c r="O18" s="587"/>
      <c r="P18" s="588"/>
    </row>
    <row r="19" spans="1:21" ht="17.100000000000001" customHeight="1">
      <c r="A19" s="622" t="s">
        <v>61</v>
      </c>
      <c r="B19" s="623"/>
      <c r="C19" s="93" t="s">
        <v>187</v>
      </c>
      <c r="D19" s="239">
        <v>4.5990000000000002</v>
      </c>
      <c r="E19" s="509">
        <v>511.96123</v>
      </c>
      <c r="F19" s="511">
        <v>5.082271598964633</v>
      </c>
      <c r="G19" s="183">
        <f>+O145</f>
        <v>411.82122000000004</v>
      </c>
      <c r="H19" s="196">
        <f>+P146</f>
        <v>5.1995365003289535</v>
      </c>
      <c r="I19" s="198">
        <f t="shared" si="1"/>
        <v>-100.14000999999996</v>
      </c>
      <c r="J19" s="241">
        <f>H19-F19</f>
        <v>0.11726490136432055</v>
      </c>
      <c r="K19" s="196">
        <f>+K47</f>
        <v>4.5617934622650305</v>
      </c>
      <c r="L19" s="241">
        <f t="shared" si="0"/>
        <v>-3.7206537734969736E-2</v>
      </c>
      <c r="M19" s="580"/>
      <c r="N19" s="581"/>
      <c r="O19" s="581"/>
      <c r="P19" s="582"/>
    </row>
    <row r="20" spans="1:21" ht="17.100000000000001" customHeight="1">
      <c r="A20" s="710" t="s">
        <v>63</v>
      </c>
      <c r="B20" s="711"/>
      <c r="C20" s="203" t="s">
        <v>80</v>
      </c>
      <c r="D20" s="239">
        <v>0</v>
      </c>
      <c r="E20" s="509">
        <v>0</v>
      </c>
      <c r="F20" s="511">
        <v>0</v>
      </c>
      <c r="G20" s="183">
        <f>+O151</f>
        <v>0</v>
      </c>
      <c r="H20" s="196">
        <f>+P152</f>
        <v>0</v>
      </c>
      <c r="I20" s="198">
        <f>G20-E20</f>
        <v>0</v>
      </c>
      <c r="J20" s="241">
        <f>H20-F20</f>
        <v>0</v>
      </c>
      <c r="K20" s="421">
        <f>+J47</f>
        <v>0</v>
      </c>
      <c r="L20" s="241">
        <f t="shared" si="0"/>
        <v>0</v>
      </c>
      <c r="M20" s="718"/>
      <c r="N20" s="719"/>
      <c r="O20" s="719"/>
      <c r="P20" s="720"/>
    </row>
    <row r="21" spans="1:21" ht="17.100000000000001" customHeight="1">
      <c r="A21" s="712"/>
      <c r="B21" s="713"/>
      <c r="C21" s="278" t="s">
        <v>81</v>
      </c>
      <c r="D21" s="239">
        <v>0</v>
      </c>
      <c r="E21" s="509">
        <v>0</v>
      </c>
      <c r="F21" s="511">
        <v>0</v>
      </c>
      <c r="G21" s="379">
        <f>O157</f>
        <v>0</v>
      </c>
      <c r="H21" s="421">
        <f>P158</f>
        <v>0</v>
      </c>
      <c r="I21" s="316">
        <f t="shared" ref="I21:I26" si="6">G21-E21</f>
        <v>0</v>
      </c>
      <c r="J21" s="241">
        <f t="shared" si="2"/>
        <v>0</v>
      </c>
      <c r="K21" s="421">
        <f>+L47</f>
        <v>0</v>
      </c>
      <c r="L21" s="241">
        <f t="shared" si="0"/>
        <v>0</v>
      </c>
      <c r="M21" s="586"/>
      <c r="N21" s="587"/>
      <c r="O21" s="587"/>
      <c r="P21" s="588"/>
    </row>
    <row r="22" spans="1:21" ht="17.100000000000001" customHeight="1">
      <c r="A22" s="712"/>
      <c r="B22" s="713"/>
      <c r="C22" s="246" t="s">
        <v>223</v>
      </c>
      <c r="D22" s="239">
        <v>3.8049535197546298</v>
      </c>
      <c r="E22" s="509">
        <v>1213.2614000000001</v>
      </c>
      <c r="F22" s="511">
        <v>3.5177391432406893</v>
      </c>
      <c r="G22" s="183">
        <f>+O168</f>
        <v>1140.4892999999997</v>
      </c>
      <c r="H22" s="196">
        <f>+P169</f>
        <v>3.9013956963462966</v>
      </c>
      <c r="I22" s="198">
        <f t="shared" si="6"/>
        <v>-72.772100000000364</v>
      </c>
      <c r="J22" s="241">
        <f t="shared" si="2"/>
        <v>0.38365655310560731</v>
      </c>
      <c r="K22" s="196">
        <f>+N47</f>
        <v>3.6063252968679995</v>
      </c>
      <c r="L22" s="241">
        <f t="shared" si="0"/>
        <v>-0.19862822288663029</v>
      </c>
      <c r="M22" s="583"/>
      <c r="N22" s="584"/>
      <c r="O22" s="584"/>
      <c r="P22" s="585"/>
    </row>
    <row r="23" spans="1:21" ht="17.100000000000001" customHeight="1">
      <c r="A23" s="714"/>
      <c r="B23" s="715"/>
      <c r="C23" s="233" t="s">
        <v>103</v>
      </c>
      <c r="D23" s="239">
        <v>6.2</v>
      </c>
      <c r="E23" s="509">
        <v>0</v>
      </c>
      <c r="F23" s="511">
        <v>0</v>
      </c>
      <c r="G23" s="183">
        <f>+O174</f>
        <v>0</v>
      </c>
      <c r="H23" s="196">
        <f>+P175</f>
        <v>0</v>
      </c>
      <c r="I23" s="198">
        <f t="shared" si="6"/>
        <v>0</v>
      </c>
      <c r="J23" s="241">
        <f t="shared" si="2"/>
        <v>0</v>
      </c>
      <c r="K23" s="196">
        <f>+O47</f>
        <v>6.3545818242799825</v>
      </c>
      <c r="L23" s="241">
        <f t="shared" si="0"/>
        <v>0.15458182427998235</v>
      </c>
      <c r="M23" s="583"/>
      <c r="N23" s="584"/>
      <c r="O23" s="584"/>
      <c r="P23" s="585"/>
    </row>
    <row r="24" spans="1:21" ht="17.100000000000001" customHeight="1">
      <c r="A24" s="716" t="s">
        <v>220</v>
      </c>
      <c r="B24" s="717"/>
      <c r="C24" s="485" t="s">
        <v>221</v>
      </c>
      <c r="D24" s="239">
        <v>5.8289999999999997</v>
      </c>
      <c r="E24" s="509">
        <v>0</v>
      </c>
      <c r="F24" s="511">
        <v>0</v>
      </c>
      <c r="G24" s="279">
        <v>0</v>
      </c>
      <c r="H24" s="280">
        <v>0</v>
      </c>
      <c r="I24" s="316">
        <f t="shared" si="6"/>
        <v>0</v>
      </c>
      <c r="J24" s="241">
        <f t="shared" si="2"/>
        <v>0</v>
      </c>
      <c r="K24" s="280">
        <f>J47</f>
        <v>0</v>
      </c>
      <c r="L24" s="241">
        <f t="shared" si="0"/>
        <v>-5.8289999999999997</v>
      </c>
      <c r="M24" s="583"/>
      <c r="N24" s="584"/>
      <c r="O24" s="584"/>
      <c r="P24" s="585"/>
    </row>
    <row r="25" spans="1:21" ht="17.100000000000001" customHeight="1">
      <c r="A25" s="622" t="s">
        <v>113</v>
      </c>
      <c r="B25" s="623"/>
      <c r="C25" s="477" t="s">
        <v>28</v>
      </c>
      <c r="D25" s="239">
        <v>2.9775865136851301</v>
      </c>
      <c r="E25" s="509">
        <v>202.37100000000001</v>
      </c>
      <c r="F25" s="511">
        <v>1.5554719109951525</v>
      </c>
      <c r="G25" s="183">
        <f>+O185</f>
        <v>223.809</v>
      </c>
      <c r="H25" s="196">
        <f>+P186</f>
        <v>1.5202724475557283</v>
      </c>
      <c r="I25" s="198">
        <f t="shared" si="6"/>
        <v>21.437999999999988</v>
      </c>
      <c r="J25" s="241">
        <f t="shared" si="2"/>
        <v>-3.519946343942415E-2</v>
      </c>
      <c r="K25" s="196">
        <f>+Q47</f>
        <v>1.338370178144116</v>
      </c>
      <c r="L25" s="241">
        <f t="shared" si="0"/>
        <v>-1.6392163355410141</v>
      </c>
      <c r="M25" s="580"/>
      <c r="N25" s="581"/>
      <c r="O25" s="581"/>
      <c r="P25" s="582"/>
    </row>
    <row r="26" spans="1:21" ht="17.100000000000001" customHeight="1">
      <c r="A26" s="622" t="s">
        <v>189</v>
      </c>
      <c r="B26" s="623"/>
      <c r="C26" s="479" t="s">
        <v>122</v>
      </c>
      <c r="D26" s="239">
        <v>2.5291803387557401</v>
      </c>
      <c r="E26" s="509">
        <v>79.540999999999997</v>
      </c>
      <c r="F26" s="511">
        <v>2.2425343659244916</v>
      </c>
      <c r="G26" s="183">
        <f>+O203</f>
        <v>72.072000000000003</v>
      </c>
      <c r="H26" s="196">
        <f>+P204</f>
        <v>2.5181178495115994</v>
      </c>
      <c r="I26" s="198">
        <f t="shared" si="6"/>
        <v>-7.4689999999999941</v>
      </c>
      <c r="J26" s="241">
        <f t="shared" si="2"/>
        <v>0.27558348358710782</v>
      </c>
      <c r="K26" s="196">
        <f>+P47</f>
        <v>2.0990033952388152</v>
      </c>
      <c r="L26" s="241">
        <f t="shared" si="0"/>
        <v>-0.43017694351692493</v>
      </c>
      <c r="M26" s="580"/>
      <c r="N26" s="581"/>
      <c r="O26" s="581"/>
      <c r="P26" s="582"/>
    </row>
    <row r="27" spans="1:21" ht="16.5" hidden="1" customHeight="1">
      <c r="A27" s="622"/>
      <c r="B27" s="623"/>
      <c r="C27" s="283"/>
      <c r="D27" s="239">
        <v>0</v>
      </c>
      <c r="E27" s="419">
        <v>0</v>
      </c>
      <c r="F27" s="419">
        <v>0</v>
      </c>
      <c r="G27" s="419">
        <v>0</v>
      </c>
      <c r="H27" s="419">
        <v>0</v>
      </c>
      <c r="I27" s="419">
        <v>0</v>
      </c>
      <c r="J27" s="419">
        <v>0</v>
      </c>
      <c r="K27" s="419">
        <v>0</v>
      </c>
      <c r="L27" s="419">
        <v>0</v>
      </c>
      <c r="M27" s="583"/>
      <c r="N27" s="584"/>
      <c r="O27" s="584"/>
      <c r="P27" s="585"/>
    </row>
    <row r="28" spans="1:21" ht="17.100000000000001" customHeight="1">
      <c r="A28" s="613" t="s">
        <v>64</v>
      </c>
      <c r="B28" s="614"/>
      <c r="C28" s="615"/>
      <c r="D28" s="239">
        <f>+R34</f>
        <v>4.0267950198510185</v>
      </c>
      <c r="E28" s="409">
        <v>3462.8134399999999</v>
      </c>
      <c r="F28" s="239">
        <v>4.0289586503461967</v>
      </c>
      <c r="G28" s="185">
        <f>SUM(G13:G27)</f>
        <v>3126.0016000000005</v>
      </c>
      <c r="H28" s="239">
        <f>+SUMPRODUCT(G13:G27,H13:H27)/G28</f>
        <v>4.1655501011028733</v>
      </c>
      <c r="I28" s="194">
        <f>G28-E28</f>
        <v>-336.81183999999939</v>
      </c>
      <c r="J28" s="243">
        <f>H28-F28</f>
        <v>0.13659145075667656</v>
      </c>
      <c r="K28" s="239">
        <f>+R47</f>
        <v>3.7802836648655331</v>
      </c>
      <c r="L28" s="243">
        <f>+K28-D28</f>
        <v>-0.24651135498548538</v>
      </c>
      <c r="M28" s="627"/>
      <c r="N28" s="628"/>
      <c r="O28" s="628"/>
      <c r="P28" s="629"/>
    </row>
    <row r="29" spans="1:21" ht="17.100000000000001" customHeight="1">
      <c r="A29" s="180" t="s">
        <v>92</v>
      </c>
      <c r="B29" s="88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</row>
    <row r="30" spans="1:21" ht="18">
      <c r="A30" s="188" t="s">
        <v>184</v>
      </c>
      <c r="B30" s="188"/>
      <c r="C30" s="188"/>
      <c r="D30" s="188"/>
      <c r="E30" s="188"/>
      <c r="F30" s="188"/>
      <c r="G30" s="188"/>
      <c r="H30" s="188"/>
      <c r="I30" s="221"/>
      <c r="J30" s="188"/>
      <c r="K30" s="247"/>
      <c r="L30" s="188"/>
      <c r="M30" s="188"/>
      <c r="N30" s="188"/>
      <c r="O30" s="188"/>
      <c r="P30" s="188"/>
    </row>
    <row r="31" spans="1:21" ht="17.100000000000001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"/>
      <c r="P31" s="77"/>
      <c r="T31" s="77"/>
      <c r="U31" s="77" t="s">
        <v>74</v>
      </c>
    </row>
    <row r="32" spans="1:21" ht="17.100000000000001" customHeight="1">
      <c r="A32" s="609" t="s">
        <v>24</v>
      </c>
      <c r="B32" s="589" t="s">
        <v>26</v>
      </c>
      <c r="C32" s="590"/>
      <c r="D32" s="590"/>
      <c r="E32" s="590"/>
      <c r="F32" s="590"/>
      <c r="G32" s="590"/>
      <c r="H32" s="590"/>
      <c r="I32" s="590"/>
      <c r="J32" s="591"/>
      <c r="K32" s="393" t="s">
        <v>25</v>
      </c>
      <c r="L32" s="589" t="s">
        <v>27</v>
      </c>
      <c r="M32" s="590"/>
      <c r="N32" s="590"/>
      <c r="O32" s="591"/>
      <c r="P32" s="393" t="s">
        <v>189</v>
      </c>
      <c r="Q32" s="393" t="s">
        <v>111</v>
      </c>
      <c r="R32" s="609" t="s">
        <v>9</v>
      </c>
      <c r="S32" s="677" t="s">
        <v>93</v>
      </c>
      <c r="T32" s="678"/>
      <c r="U32" s="679"/>
    </row>
    <row r="33" spans="1:21" ht="17.100000000000001" customHeight="1">
      <c r="A33" s="610"/>
      <c r="B33" s="232" t="s">
        <v>229</v>
      </c>
      <c r="C33" s="232" t="s">
        <v>78</v>
      </c>
      <c r="D33" s="232" t="s">
        <v>228</v>
      </c>
      <c r="E33" s="232" t="s">
        <v>79</v>
      </c>
      <c r="F33" s="250" t="s">
        <v>80</v>
      </c>
      <c r="G33" s="250" t="s">
        <v>81</v>
      </c>
      <c r="H33" s="250" t="s">
        <v>219</v>
      </c>
      <c r="I33" s="235" t="s">
        <v>103</v>
      </c>
      <c r="J33" s="393" t="s">
        <v>221</v>
      </c>
      <c r="K33" s="393" t="s">
        <v>23</v>
      </c>
      <c r="L33" s="393" t="s">
        <v>80</v>
      </c>
      <c r="M33" s="393" t="s">
        <v>81</v>
      </c>
      <c r="N33" s="393" t="s">
        <v>122</v>
      </c>
      <c r="O33" s="393" t="s">
        <v>103</v>
      </c>
      <c r="P33" s="393" t="s">
        <v>122</v>
      </c>
      <c r="Q33" s="393" t="s">
        <v>28</v>
      </c>
      <c r="R33" s="610"/>
      <c r="S33" s="612"/>
      <c r="T33" s="680"/>
      <c r="U33" s="681"/>
    </row>
    <row r="34" spans="1:21" ht="17.100000000000001" customHeight="1">
      <c r="A34" s="94" t="s">
        <v>60</v>
      </c>
      <c r="B34" s="195">
        <v>3.1443767552416499</v>
      </c>
      <c r="C34" s="195">
        <v>0</v>
      </c>
      <c r="D34" s="195">
        <v>3.1443767552416499</v>
      </c>
      <c r="E34" s="195">
        <v>7.0135516364164801</v>
      </c>
      <c r="F34" s="195">
        <v>1.90825131209579</v>
      </c>
      <c r="G34" s="195">
        <v>3.3999734465945801</v>
      </c>
      <c r="H34" s="195">
        <v>3.3450000000000002</v>
      </c>
      <c r="I34" s="384">
        <v>6.2</v>
      </c>
      <c r="J34" s="195">
        <v>5.8289999999999997</v>
      </c>
      <c r="K34" s="195">
        <v>4.5990000000000002</v>
      </c>
      <c r="L34" s="384">
        <v>0</v>
      </c>
      <c r="M34" s="195">
        <v>0</v>
      </c>
      <c r="N34" s="384">
        <v>3.8049535197546298</v>
      </c>
      <c r="O34" s="384">
        <v>6.2</v>
      </c>
      <c r="P34" s="195">
        <v>2.5291803387557401</v>
      </c>
      <c r="Q34" s="384">
        <v>2.9775865136851301</v>
      </c>
      <c r="R34" s="195">
        <f>+SUMPRODUCT(D55:Q55,D34:Q34)/R55</f>
        <v>4.0267950198510185</v>
      </c>
      <c r="S34" s="695"/>
      <c r="T34" s="696"/>
      <c r="U34" s="697"/>
    </row>
    <row r="35" spans="1:21" ht="17.100000000000001" customHeight="1">
      <c r="A35" s="78" t="s">
        <v>29</v>
      </c>
      <c r="B35" s="530">
        <v>3.3439800000000002</v>
      </c>
      <c r="C35" s="530">
        <v>0</v>
      </c>
      <c r="D35" s="530">
        <v>3.3439800000000002</v>
      </c>
      <c r="E35" s="530">
        <v>7.2963319845717001</v>
      </c>
      <c r="F35" s="530">
        <v>1.9567699999999999</v>
      </c>
      <c r="G35" s="530">
        <v>4.0103</v>
      </c>
      <c r="H35" s="530">
        <v>3.9634691193899001</v>
      </c>
      <c r="I35" s="530">
        <v>0</v>
      </c>
      <c r="J35" s="530">
        <v>0</v>
      </c>
      <c r="K35" s="530">
        <v>4.3396653347605598</v>
      </c>
      <c r="L35" s="537">
        <v>0</v>
      </c>
      <c r="M35" s="530">
        <v>0</v>
      </c>
      <c r="N35" s="530">
        <v>3.40374</v>
      </c>
      <c r="O35" s="530">
        <v>6.6524299999999998</v>
      </c>
      <c r="P35" s="530">
        <v>2.1242933568121201</v>
      </c>
      <c r="Q35" s="530">
        <v>1.43302</v>
      </c>
      <c r="R35" s="530">
        <v>3.7314618936436101</v>
      </c>
      <c r="S35" s="686"/>
      <c r="T35" s="687"/>
      <c r="U35" s="688"/>
    </row>
    <row r="36" spans="1:21" ht="17.100000000000001" customHeight="1">
      <c r="A36" s="78" t="s">
        <v>31</v>
      </c>
      <c r="B36" s="530">
        <v>3.2977374012101555</v>
      </c>
      <c r="C36" s="537">
        <v>0</v>
      </c>
      <c r="D36" s="537">
        <v>3.2977374012101555</v>
      </c>
      <c r="E36" s="537">
        <v>6.8148099999999996</v>
      </c>
      <c r="F36" s="537">
        <v>1.4815100000000001</v>
      </c>
      <c r="G36" s="537">
        <v>4.0295500000000004</v>
      </c>
      <c r="H36" s="537">
        <v>4.7139913776058302</v>
      </c>
      <c r="I36" s="537">
        <v>0</v>
      </c>
      <c r="J36" s="537">
        <v>0</v>
      </c>
      <c r="K36" s="537">
        <v>4.5133599999999996</v>
      </c>
      <c r="L36" s="537">
        <v>0</v>
      </c>
      <c r="M36" s="537">
        <v>0</v>
      </c>
      <c r="N36" s="537">
        <v>3.7364600000000001</v>
      </c>
      <c r="O36" s="537">
        <v>6.5026900000000003</v>
      </c>
      <c r="P36" s="537">
        <v>1.94559670354465</v>
      </c>
      <c r="Q36" s="537">
        <v>1.14235</v>
      </c>
      <c r="R36" s="530">
        <v>3.8129245052199399</v>
      </c>
      <c r="S36" s="686"/>
      <c r="T36" s="687"/>
      <c r="U36" s="688"/>
    </row>
    <row r="37" spans="1:21" ht="17.100000000000001" customHeight="1">
      <c r="A37" s="78" t="s">
        <v>32</v>
      </c>
      <c r="B37" s="537">
        <v>3.1055121747847498</v>
      </c>
      <c r="C37" s="537">
        <f>'Mar''23'!C42</f>
        <v>0</v>
      </c>
      <c r="D37" s="537">
        <v>3.1055121747847498</v>
      </c>
      <c r="E37" s="537">
        <v>6.3604200000000004</v>
      </c>
      <c r="F37" s="537">
        <v>1.47411</v>
      </c>
      <c r="G37" s="537">
        <v>3.5367899999999999</v>
      </c>
      <c r="H37" s="537">
        <v>4.5441385531875902</v>
      </c>
      <c r="I37" s="537">
        <v>0</v>
      </c>
      <c r="J37" s="537">
        <f>'Mar''23'!N42</f>
        <v>0</v>
      </c>
      <c r="K37" s="537">
        <v>4.4702200000000003</v>
      </c>
      <c r="L37" s="537">
        <v>0</v>
      </c>
      <c r="M37" s="537">
        <v>0</v>
      </c>
      <c r="N37" s="537">
        <v>3.6730100000000001</v>
      </c>
      <c r="O37" s="537">
        <v>5.5756399999999999</v>
      </c>
      <c r="P37" s="537">
        <v>2.1001594024998398</v>
      </c>
      <c r="Q37" s="537">
        <v>1.2251799999999999</v>
      </c>
      <c r="R37" s="530">
        <v>3.64226760261838</v>
      </c>
      <c r="S37" s="686"/>
      <c r="T37" s="687"/>
      <c r="U37" s="688"/>
    </row>
    <row r="38" spans="1:21" ht="17.100000000000001" customHeight="1">
      <c r="A38" s="78" t="s">
        <v>33</v>
      </c>
      <c r="B38" s="394">
        <f>'Apr''23'!B42</f>
        <v>3.2586766019378937</v>
      </c>
      <c r="C38" s="421">
        <f>'Apr''23'!C42</f>
        <v>0</v>
      </c>
      <c r="D38" s="394">
        <f>'Apr''23'!D42</f>
        <v>3.2586766019378937</v>
      </c>
      <c r="E38" s="421">
        <f>'Apr''23'!E42</f>
        <v>6.5243475738482806</v>
      </c>
      <c r="F38" s="394">
        <f>'Apr''23'!F42</f>
        <v>2.2335755860933446</v>
      </c>
      <c r="G38" s="421">
        <f>'Apr''23'!G42</f>
        <v>4.2475776182668472</v>
      </c>
      <c r="H38" s="394">
        <f>'Apr''23'!H42</f>
        <v>4.5201980288973207</v>
      </c>
      <c r="I38" s="421">
        <f>'Apr''23'!I42</f>
        <v>5.6072193830785784</v>
      </c>
      <c r="J38" s="394">
        <f>'Apr''23'!O42</f>
        <v>0</v>
      </c>
      <c r="K38" s="421">
        <f>'Apr''23'!J42</f>
        <v>4.2626054433439871</v>
      </c>
      <c r="L38" s="421">
        <v>0</v>
      </c>
      <c r="M38" s="421">
        <v>0</v>
      </c>
      <c r="N38" s="394">
        <f>'Apr''23'!M42</f>
        <v>3.4669975950067204</v>
      </c>
      <c r="O38" s="421">
        <f>'Apr''23'!N42</f>
        <v>0</v>
      </c>
      <c r="P38" s="394">
        <f>'Apr''23'!Q42</f>
        <v>2.0879793580246915</v>
      </c>
      <c r="Q38" s="511">
        <f>'Apr''23'!P42</f>
        <v>1.3675177098402305</v>
      </c>
      <c r="R38" s="394">
        <f>'Apr''23'!R42</f>
        <v>3.5959045078620826</v>
      </c>
      <c r="S38" s="686"/>
      <c r="T38" s="687"/>
      <c r="U38" s="688"/>
    </row>
    <row r="39" spans="1:21" ht="17.100000000000001" customHeight="1">
      <c r="A39" s="78" t="s">
        <v>34</v>
      </c>
      <c r="B39" s="394">
        <f>'May''23'!B42</f>
        <v>3.5318396167386124</v>
      </c>
      <c r="C39" s="394">
        <f>'May''23'!C42</f>
        <v>0</v>
      </c>
      <c r="D39" s="394">
        <f>'May''23'!D42</f>
        <v>3.5318396167386124</v>
      </c>
      <c r="E39" s="394">
        <f>'May''23'!E42</f>
        <v>6.4315103320632385</v>
      </c>
      <c r="F39" s="394">
        <f>'May''23'!F42</f>
        <v>3.4998109675232318</v>
      </c>
      <c r="G39" s="394">
        <f>'May''23'!G42</f>
        <v>3.9677692429702471</v>
      </c>
      <c r="H39" s="394">
        <f>'May''23'!H42</f>
        <v>4.6151855014335457</v>
      </c>
      <c r="I39" s="394">
        <f>'May''23'!I42</f>
        <v>5.8096546846698036</v>
      </c>
      <c r="J39" s="394">
        <f>'May''23'!O42</f>
        <v>0</v>
      </c>
      <c r="K39" s="394">
        <f>'May''23'!J42</f>
        <v>5.2069774521443852</v>
      </c>
      <c r="L39" s="394">
        <v>0</v>
      </c>
      <c r="M39" s="394">
        <v>0</v>
      </c>
      <c r="N39" s="394">
        <f>'May''23'!M42</f>
        <v>3.767547885106397</v>
      </c>
      <c r="O39" s="394">
        <f>'May''23'!N42</f>
        <v>0</v>
      </c>
      <c r="P39" s="394">
        <f>'May''23'!Q42</f>
        <v>2.2008076716989997</v>
      </c>
      <c r="Q39" s="394">
        <f>'May''23'!P42</f>
        <v>1.496153211602917</v>
      </c>
      <c r="R39" s="394">
        <f>'May''23'!R42</f>
        <v>4.0811739671515896</v>
      </c>
      <c r="S39" s="686"/>
      <c r="T39" s="687"/>
      <c r="U39" s="688"/>
    </row>
    <row r="40" spans="1:21" ht="17.100000000000001" customHeight="1">
      <c r="A40" s="78" t="s">
        <v>35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686"/>
      <c r="T40" s="687"/>
      <c r="U40" s="688"/>
    </row>
    <row r="41" spans="1:21" ht="17.100000000000001" customHeight="1">
      <c r="A41" s="78" t="s">
        <v>36</v>
      </c>
      <c r="B41" s="394"/>
      <c r="C41" s="394"/>
      <c r="D41" s="394" t="s">
        <v>236</v>
      </c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689"/>
      <c r="T41" s="690"/>
      <c r="U41" s="691"/>
    </row>
    <row r="42" spans="1:21" ht="17.100000000000001" customHeight="1">
      <c r="A42" s="78" t="s">
        <v>37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692"/>
      <c r="T42" s="693"/>
      <c r="U42" s="694"/>
    </row>
    <row r="43" spans="1:21" ht="17.100000000000001" customHeight="1">
      <c r="A43" s="78" t="s">
        <v>38</v>
      </c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4"/>
      <c r="P43" s="394"/>
      <c r="Q43" s="394"/>
      <c r="R43" s="394"/>
      <c r="S43" s="686"/>
      <c r="T43" s="687"/>
      <c r="U43" s="688"/>
    </row>
    <row r="44" spans="1:21" ht="17.100000000000001" customHeight="1">
      <c r="A44" s="78" t="s">
        <v>39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686"/>
      <c r="T44" s="687"/>
      <c r="U44" s="688"/>
    </row>
    <row r="45" spans="1:21" ht="17.100000000000001" customHeight="1">
      <c r="A45" s="78" t="s">
        <v>40</v>
      </c>
      <c r="B45" s="238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686"/>
      <c r="T45" s="687"/>
      <c r="U45" s="688"/>
    </row>
    <row r="46" spans="1:21" ht="17.100000000000001" customHeight="1">
      <c r="A46" s="78" t="s">
        <v>41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686"/>
      <c r="T46" s="687"/>
      <c r="U46" s="688"/>
    </row>
    <row r="47" spans="1:21" ht="17.100000000000001" customHeight="1">
      <c r="A47" s="181" t="s">
        <v>9</v>
      </c>
      <c r="B47" s="195">
        <f>+SUMPRODUCT(B35:B39,B56:B60)/B68</f>
        <v>3.303567252725816</v>
      </c>
      <c r="C47" s="384">
        <v>0</v>
      </c>
      <c r="D47" s="384">
        <f>+SUMPRODUCT(D35:D39,D56:D60)/D68</f>
        <v>3.303567252725816</v>
      </c>
      <c r="E47" s="384">
        <f t="shared" ref="E47:I47" si="7">+SUMPRODUCT(E35:E39,E56:E60)/E68</f>
        <v>6.720966158021084</v>
      </c>
      <c r="F47" s="384">
        <f t="shared" si="7"/>
        <v>2.0533423961347688</v>
      </c>
      <c r="G47" s="384">
        <f t="shared" si="7"/>
        <v>3.9611891798403622</v>
      </c>
      <c r="H47" s="384">
        <f t="shared" si="7"/>
        <v>4.4566883991172581</v>
      </c>
      <c r="I47" s="384">
        <f t="shared" si="7"/>
        <v>5.7523392595199869</v>
      </c>
      <c r="J47" s="384">
        <v>0</v>
      </c>
      <c r="K47" s="384">
        <f>+SUMPRODUCT(K35:K39,K56:K60)/K68</f>
        <v>4.5617934622650305</v>
      </c>
      <c r="L47" s="384">
        <v>0</v>
      </c>
      <c r="M47" s="384">
        <v>0</v>
      </c>
      <c r="N47" s="384">
        <f t="shared" ref="N47:Q47" si="8">+SUMPRODUCT(N35:N39,N56:N60)/N68</f>
        <v>3.6063252968679995</v>
      </c>
      <c r="O47" s="384">
        <f t="shared" si="8"/>
        <v>6.3545818242799825</v>
      </c>
      <c r="P47" s="384">
        <f t="shared" si="8"/>
        <v>2.0990033952388152</v>
      </c>
      <c r="Q47" s="384">
        <f t="shared" si="8"/>
        <v>1.338370178144116</v>
      </c>
      <c r="R47" s="195">
        <f>+SUMPRODUCT(R35:R46,R56:R67)/R68</f>
        <v>3.7802836648655331</v>
      </c>
      <c r="S47" s="695"/>
      <c r="T47" s="696"/>
      <c r="U47" s="697"/>
    </row>
    <row r="48" spans="1:21" ht="17.100000000000001" customHeight="1">
      <c r="A48" s="181" t="s">
        <v>42</v>
      </c>
      <c r="B48" s="197">
        <f>+B47-B34</f>
        <v>0.15919049748416603</v>
      </c>
      <c r="C48" s="197">
        <f>+C47-C34</f>
        <v>0</v>
      </c>
      <c r="D48" s="197">
        <f>+D47-D34</f>
        <v>0.15919049748416603</v>
      </c>
      <c r="E48" s="197">
        <f>+E47-E34</f>
        <v>-0.29258547839539606</v>
      </c>
      <c r="F48" s="197">
        <f t="shared" ref="F48:Q48" si="9">+F47-F34</f>
        <v>0.14509108403897875</v>
      </c>
      <c r="G48" s="197">
        <f t="shared" si="9"/>
        <v>0.56121573324578211</v>
      </c>
      <c r="H48" s="197">
        <f t="shared" si="9"/>
        <v>1.1116883991172579</v>
      </c>
      <c r="I48" s="197">
        <f t="shared" si="9"/>
        <v>-0.44766074048001325</v>
      </c>
      <c r="J48" s="197">
        <f t="shared" si="9"/>
        <v>-5.8289999999999997</v>
      </c>
      <c r="K48" s="197">
        <f t="shared" si="9"/>
        <v>-3.7206537734969736E-2</v>
      </c>
      <c r="L48" s="197">
        <f t="shared" si="9"/>
        <v>0</v>
      </c>
      <c r="M48" s="197">
        <f t="shared" si="9"/>
        <v>0</v>
      </c>
      <c r="N48" s="197">
        <f t="shared" si="9"/>
        <v>-0.19862822288663029</v>
      </c>
      <c r="O48" s="197">
        <f t="shared" si="9"/>
        <v>0.15458182427998235</v>
      </c>
      <c r="P48" s="197">
        <f t="shared" si="9"/>
        <v>-0.43017694351692493</v>
      </c>
      <c r="Q48" s="386">
        <f t="shared" si="9"/>
        <v>-1.6392163355410141</v>
      </c>
      <c r="R48" s="197">
        <f>+R47-R34</f>
        <v>-0.24651135498548538</v>
      </c>
      <c r="S48" s="698"/>
      <c r="T48" s="699"/>
      <c r="U48" s="700"/>
    </row>
    <row r="49" spans="1:27" ht="5.0999999999999996" customHeight="1">
      <c r="A49" s="229"/>
      <c r="B49" s="230"/>
      <c r="C49" s="231"/>
      <c r="D49" s="231"/>
      <c r="E49" s="230"/>
      <c r="F49" s="282"/>
      <c r="G49" s="282"/>
      <c r="H49" s="282"/>
      <c r="I49" s="231"/>
      <c r="J49" s="231"/>
      <c r="K49" s="282"/>
      <c r="L49" s="231"/>
      <c r="M49" s="231"/>
      <c r="N49" s="231"/>
      <c r="O49" s="282"/>
      <c r="P49" s="231"/>
      <c r="Q49" s="282"/>
      <c r="R49" s="231"/>
      <c r="S49" s="231"/>
      <c r="T49" s="231"/>
      <c r="U49" s="231"/>
    </row>
    <row r="50" spans="1:27" ht="15" customHeight="1">
      <c r="A50" s="180" t="s">
        <v>117</v>
      </c>
      <c r="B50" s="225"/>
      <c r="C50" s="211" t="s">
        <v>116</v>
      </c>
      <c r="D50" s="87"/>
      <c r="E50" s="226"/>
      <c r="F50" s="211" t="s">
        <v>118</v>
      </c>
      <c r="G50" s="87"/>
      <c r="H50" s="87"/>
      <c r="I50" s="211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</row>
    <row r="51" spans="1:27" ht="18">
      <c r="A51" s="188" t="s">
        <v>185</v>
      </c>
      <c r="B51" s="188"/>
      <c r="C51" s="188"/>
      <c r="D51" s="188"/>
      <c r="E51" s="188"/>
      <c r="F51" s="277"/>
      <c r="G51" s="277"/>
      <c r="H51" s="277"/>
      <c r="I51" s="188"/>
      <c r="J51" s="188"/>
      <c r="K51" s="277"/>
      <c r="L51" s="188"/>
      <c r="M51" s="221"/>
      <c r="N51" s="188"/>
      <c r="O51" s="277"/>
      <c r="P51" s="247"/>
      <c r="Q51" s="277"/>
      <c r="R51" s="188"/>
      <c r="S51" s="202"/>
      <c r="T51" s="188"/>
      <c r="U51" s="188"/>
    </row>
    <row r="52" spans="1:27" ht="17.100000000000001" customHeight="1">
      <c r="A52" s="76" t="s">
        <v>67</v>
      </c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8"/>
      <c r="U52" s="7" t="s">
        <v>188</v>
      </c>
    </row>
    <row r="53" spans="1:27" ht="15" customHeight="1">
      <c r="A53" s="611" t="s">
        <v>24</v>
      </c>
      <c r="B53" s="589" t="s">
        <v>26</v>
      </c>
      <c r="C53" s="590"/>
      <c r="D53" s="590"/>
      <c r="E53" s="590"/>
      <c r="F53" s="590"/>
      <c r="G53" s="590"/>
      <c r="H53" s="590"/>
      <c r="I53" s="590"/>
      <c r="J53" s="591"/>
      <c r="K53" s="393" t="s">
        <v>25</v>
      </c>
      <c r="L53" s="589" t="s">
        <v>27</v>
      </c>
      <c r="M53" s="590"/>
      <c r="N53" s="590"/>
      <c r="O53" s="591"/>
      <c r="P53" s="393" t="s">
        <v>189</v>
      </c>
      <c r="Q53" s="393" t="s">
        <v>111</v>
      </c>
      <c r="R53" s="670" t="s">
        <v>132</v>
      </c>
      <c r="S53" s="677" t="s">
        <v>93</v>
      </c>
      <c r="T53" s="678"/>
      <c r="U53" s="679"/>
    </row>
    <row r="54" spans="1:27" ht="15" customHeight="1">
      <c r="A54" s="612"/>
      <c r="B54" s="235" t="s">
        <v>229</v>
      </c>
      <c r="C54" s="235" t="s">
        <v>78</v>
      </c>
      <c r="D54" s="235" t="s">
        <v>228</v>
      </c>
      <c r="E54" s="235" t="s">
        <v>79</v>
      </c>
      <c r="F54" s="250" t="s">
        <v>80</v>
      </c>
      <c r="G54" s="250" t="s">
        <v>81</v>
      </c>
      <c r="H54" s="393" t="s">
        <v>219</v>
      </c>
      <c r="I54" s="235" t="s">
        <v>103</v>
      </c>
      <c r="J54" s="393" t="s">
        <v>221</v>
      </c>
      <c r="K54" s="393" t="s">
        <v>23</v>
      </c>
      <c r="L54" s="393" t="s">
        <v>80</v>
      </c>
      <c r="M54" s="393" t="s">
        <v>81</v>
      </c>
      <c r="N54" s="393" t="s">
        <v>122</v>
      </c>
      <c r="O54" s="393" t="s">
        <v>103</v>
      </c>
      <c r="P54" s="393" t="s">
        <v>122</v>
      </c>
      <c r="Q54" s="393" t="s">
        <v>28</v>
      </c>
      <c r="R54" s="610"/>
      <c r="S54" s="612"/>
      <c r="T54" s="680"/>
      <c r="U54" s="681"/>
    </row>
    <row r="55" spans="1:27" ht="15" customHeight="1">
      <c r="A55" s="94" t="s">
        <v>60</v>
      </c>
      <c r="B55" s="673">
        <v>21680</v>
      </c>
      <c r="C55" s="674"/>
      <c r="D55" s="266">
        <v>21680</v>
      </c>
      <c r="E55" s="266">
        <v>9190</v>
      </c>
      <c r="F55" s="275">
        <v>8940</v>
      </c>
      <c r="G55" s="275">
        <v>11310</v>
      </c>
      <c r="H55" s="275">
        <v>13880</v>
      </c>
      <c r="I55" s="266">
        <v>10250</v>
      </c>
      <c r="J55" s="536">
        <v>3000</v>
      </c>
      <c r="K55" s="536">
        <v>35350</v>
      </c>
      <c r="L55" s="266">
        <v>0</v>
      </c>
      <c r="M55" s="266">
        <v>0</v>
      </c>
      <c r="N55" s="536">
        <v>55630</v>
      </c>
      <c r="O55" s="275">
        <v>3120</v>
      </c>
      <c r="P55" s="266">
        <v>3000</v>
      </c>
      <c r="Q55" s="536">
        <v>10180</v>
      </c>
      <c r="R55" s="185">
        <f>SUM(D55:Q55)</f>
        <v>185530</v>
      </c>
      <c r="S55" s="673"/>
      <c r="T55" s="682"/>
      <c r="U55" s="674"/>
      <c r="AA55" s="263"/>
    </row>
    <row r="56" spans="1:27" ht="15" customHeight="1">
      <c r="A56" s="78" t="s">
        <v>29</v>
      </c>
      <c r="B56" s="531">
        <v>1539.6579999999999</v>
      </c>
      <c r="C56" s="531">
        <v>0</v>
      </c>
      <c r="D56" s="531">
        <v>1539.6579999999999</v>
      </c>
      <c r="E56" s="531">
        <v>795.94</v>
      </c>
      <c r="F56" s="531">
        <v>800.92399999999998</v>
      </c>
      <c r="G56" s="531">
        <v>878.23699999999997</v>
      </c>
      <c r="H56" s="531">
        <v>1113.126</v>
      </c>
      <c r="I56" s="531">
        <v>0</v>
      </c>
      <c r="J56" s="531">
        <v>0</v>
      </c>
      <c r="K56" s="531">
        <v>2661.5740000000001</v>
      </c>
      <c r="L56" s="531">
        <v>0</v>
      </c>
      <c r="M56" s="531">
        <v>0</v>
      </c>
      <c r="N56" s="531">
        <v>4463.8180000000002</v>
      </c>
      <c r="O56" s="531">
        <v>290.03199999999998</v>
      </c>
      <c r="P56" s="531">
        <v>290.04899999999998</v>
      </c>
      <c r="Q56" s="531">
        <v>809.01900000000001</v>
      </c>
      <c r="R56" s="531">
        <v>13642.377</v>
      </c>
      <c r="S56" s="683"/>
      <c r="T56" s="684"/>
      <c r="U56" s="685"/>
      <c r="AA56" s="263"/>
    </row>
    <row r="57" spans="1:27" ht="15" customHeight="1">
      <c r="A57" s="78" t="s">
        <v>31</v>
      </c>
      <c r="B57" s="531">
        <v>1621.5450000000001</v>
      </c>
      <c r="C57" s="531">
        <v>0</v>
      </c>
      <c r="D57" s="531">
        <v>1621.5450000000001</v>
      </c>
      <c r="E57" s="538">
        <v>678.81</v>
      </c>
      <c r="F57" s="538">
        <v>699.96699999999998</v>
      </c>
      <c r="G57" s="538">
        <v>594.64700000000005</v>
      </c>
      <c r="H57" s="538">
        <v>1031.3399999999999</v>
      </c>
      <c r="I57" s="531">
        <v>0</v>
      </c>
      <c r="J57" s="531">
        <v>0</v>
      </c>
      <c r="K57" s="531">
        <v>2285.2060000000001</v>
      </c>
      <c r="L57" s="531">
        <v>0</v>
      </c>
      <c r="M57" s="531">
        <v>0</v>
      </c>
      <c r="N57" s="531">
        <v>3723.875</v>
      </c>
      <c r="O57" s="531">
        <v>235.43100000000001</v>
      </c>
      <c r="P57" s="531">
        <v>219.82400000000001</v>
      </c>
      <c r="Q57" s="531">
        <v>709.57799999999997</v>
      </c>
      <c r="R57" s="531">
        <v>11800.223</v>
      </c>
      <c r="S57" s="683"/>
      <c r="T57" s="684"/>
      <c r="U57" s="685"/>
      <c r="AA57" s="263"/>
    </row>
    <row r="58" spans="1:27" ht="15" customHeight="1">
      <c r="A58" s="78" t="s">
        <v>32</v>
      </c>
      <c r="B58" s="531">
        <v>1713.2729999999999</v>
      </c>
      <c r="C58" s="531">
        <f>'Mar''23'!C80</f>
        <v>0</v>
      </c>
      <c r="D58" s="531">
        <v>1713.2729999999999</v>
      </c>
      <c r="E58" s="538">
        <v>554.79399999999998</v>
      </c>
      <c r="F58" s="538">
        <v>715.73900000000003</v>
      </c>
      <c r="G58" s="538">
        <v>650.06600000000003</v>
      </c>
      <c r="H58" s="538">
        <v>983.26499999999999</v>
      </c>
      <c r="I58" s="531">
        <v>0</v>
      </c>
      <c r="J58" s="531">
        <f>'Mar''23'!N80</f>
        <v>0</v>
      </c>
      <c r="K58" s="531">
        <v>2255.4859999999999</v>
      </c>
      <c r="L58" s="531">
        <v>0</v>
      </c>
      <c r="M58" s="531">
        <v>0</v>
      </c>
      <c r="N58" s="531">
        <v>3553.422</v>
      </c>
      <c r="O58" s="531">
        <v>155.666</v>
      </c>
      <c r="P58" s="531">
        <v>182.09200000000001</v>
      </c>
      <c r="Q58" s="531">
        <v>766.05100000000004</v>
      </c>
      <c r="R58" s="531">
        <v>11529.853999999999</v>
      </c>
      <c r="S58" s="683"/>
      <c r="T58" s="684"/>
      <c r="U58" s="685"/>
      <c r="AA58" s="263"/>
    </row>
    <row r="59" spans="1:27" ht="15" customHeight="1">
      <c r="A59" s="78" t="s">
        <v>33</v>
      </c>
      <c r="B59" s="419">
        <f>'Apr''23'!B80</f>
        <v>1419.3373455999997</v>
      </c>
      <c r="C59" s="419">
        <f>'Apr''23'!C80</f>
        <v>0</v>
      </c>
      <c r="D59" s="419">
        <f>'Apr''23'!D80</f>
        <v>1419.3373455999997</v>
      </c>
      <c r="E59" s="419">
        <f>'Apr''23'!E80</f>
        <v>591.02184191999993</v>
      </c>
      <c r="F59" s="419">
        <f>'Apr''23'!F80</f>
        <v>638.93170023999994</v>
      </c>
      <c r="G59" s="419">
        <f>'Apr''23'!G80</f>
        <v>653.13420055999984</v>
      </c>
      <c r="H59" s="419">
        <f>'Apr''23'!H80</f>
        <v>771.64086357000008</v>
      </c>
      <c r="I59" s="419">
        <f>'Apr''23'!J80</f>
        <v>680.78739999999993</v>
      </c>
      <c r="J59" s="419">
        <f>'Apr''23'!O80</f>
        <v>0</v>
      </c>
      <c r="K59" s="534">
        <f>'Apr''23'!J80</f>
        <v>680.78739999999993</v>
      </c>
      <c r="L59" s="419">
        <v>0</v>
      </c>
      <c r="M59" s="419">
        <v>0</v>
      </c>
      <c r="N59" s="534">
        <f>'Apr''23'!M80</f>
        <v>3750.4363999999991</v>
      </c>
      <c r="O59" s="534">
        <f>'Apr''23'!N80</f>
        <v>0</v>
      </c>
      <c r="P59" s="419">
        <f>'Apr''23'!Q80</f>
        <v>222.75000000000006</v>
      </c>
      <c r="Q59" s="534">
        <f>'Apr''23'!P80</f>
        <v>795.30150000000003</v>
      </c>
      <c r="R59" s="419">
        <f>'Apr''23'!R80</f>
        <v>9921.3029488899974</v>
      </c>
      <c r="S59" s="683"/>
      <c r="T59" s="684"/>
      <c r="U59" s="685"/>
      <c r="AA59" s="263"/>
    </row>
    <row r="60" spans="1:27" ht="15" customHeight="1">
      <c r="A60" s="78" t="s">
        <v>34</v>
      </c>
      <c r="B60" s="419">
        <f>'May''23'!B80</f>
        <v>1534.4343286100004</v>
      </c>
      <c r="C60" s="419">
        <v>0</v>
      </c>
      <c r="D60" s="419">
        <f>'May''23'!D80</f>
        <v>1534.4343286100004</v>
      </c>
      <c r="E60" s="419">
        <f>'May''23'!E80</f>
        <v>709.69064351000009</v>
      </c>
      <c r="F60" s="419">
        <f>'May''23'!F80</f>
        <v>537.1934720700001</v>
      </c>
      <c r="G60" s="419">
        <f>'May''23'!G80</f>
        <v>768.36610394000013</v>
      </c>
      <c r="H60" s="419">
        <f>'May''23'!H80</f>
        <v>937.90389002999996</v>
      </c>
      <c r="I60" s="419">
        <f>'May''23'!J80</f>
        <v>1723.7206757627121</v>
      </c>
      <c r="J60" s="419">
        <f>'May''23'!O80</f>
        <v>0</v>
      </c>
      <c r="K60" s="419">
        <f>'May''23'!J80</f>
        <v>1723.7206757627121</v>
      </c>
      <c r="L60" s="419">
        <v>0</v>
      </c>
      <c r="M60" s="419">
        <v>0</v>
      </c>
      <c r="N60" s="419">
        <f>'May''23'!M80</f>
        <v>4374.5689000000011</v>
      </c>
      <c r="O60" s="419">
        <f>'May''23'!N80</f>
        <v>0</v>
      </c>
      <c r="P60" s="419">
        <f>'May''23'!Q80</f>
        <v>281.24799999999988</v>
      </c>
      <c r="Q60" s="419">
        <f>'May''23'!P80</f>
        <v>798.85949999999991</v>
      </c>
      <c r="R60" s="419">
        <f>'May''23'!R80</f>
        <v>12301.700344152714</v>
      </c>
      <c r="S60" s="683"/>
      <c r="T60" s="684"/>
      <c r="U60" s="685"/>
      <c r="AA60" s="263"/>
    </row>
    <row r="61" spans="1:27" ht="15" customHeight="1">
      <c r="A61" s="78" t="s">
        <v>35</v>
      </c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19"/>
      <c r="P61" s="419"/>
      <c r="Q61" s="419"/>
      <c r="R61" s="419"/>
      <c r="S61" s="683"/>
      <c r="T61" s="684"/>
      <c r="U61" s="685"/>
      <c r="AA61" s="263"/>
    </row>
    <row r="62" spans="1:27" ht="15" customHeight="1">
      <c r="A62" s="78" t="s">
        <v>36</v>
      </c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705"/>
      <c r="T62" s="706"/>
      <c r="U62" s="707"/>
    </row>
    <row r="63" spans="1:27" ht="15" customHeight="1">
      <c r="A63" s="78" t="s">
        <v>37</v>
      </c>
      <c r="B63" s="419"/>
      <c r="C63" s="419"/>
      <c r="D63" s="419"/>
      <c r="E63" s="419"/>
      <c r="F63" s="419"/>
      <c r="G63" s="419"/>
      <c r="H63" s="419"/>
      <c r="I63" s="419"/>
      <c r="J63" s="419"/>
      <c r="K63" s="419"/>
      <c r="L63" s="419"/>
      <c r="M63" s="419"/>
      <c r="N63" s="419"/>
      <c r="O63" s="419"/>
      <c r="P63" s="419"/>
      <c r="Q63" s="419"/>
      <c r="R63" s="419"/>
      <c r="S63" s="683"/>
      <c r="T63" s="684"/>
      <c r="U63" s="685"/>
    </row>
    <row r="64" spans="1:27" ht="15" customHeight="1">
      <c r="A64" s="78" t="s">
        <v>38</v>
      </c>
      <c r="B64" s="486"/>
      <c r="C64" s="486"/>
      <c r="D64" s="486"/>
      <c r="E64" s="486"/>
      <c r="F64" s="486"/>
      <c r="G64" s="486"/>
      <c r="H64" s="486"/>
      <c r="I64" s="486"/>
      <c r="J64" s="486"/>
      <c r="K64" s="486"/>
      <c r="L64" s="486"/>
      <c r="M64" s="486"/>
      <c r="N64" s="486"/>
      <c r="O64" s="486"/>
      <c r="P64" s="486"/>
      <c r="Q64" s="486"/>
      <c r="R64" s="419"/>
      <c r="S64" s="683"/>
      <c r="T64" s="684"/>
      <c r="U64" s="685"/>
    </row>
    <row r="65" spans="1:21" ht="15" customHeight="1">
      <c r="A65" s="78" t="s">
        <v>39</v>
      </c>
      <c r="B65" s="419"/>
      <c r="C65" s="419"/>
      <c r="D65" s="419"/>
      <c r="E65" s="419"/>
      <c r="F65" s="419"/>
      <c r="G65" s="419"/>
      <c r="H65" s="419"/>
      <c r="I65" s="419"/>
      <c r="J65" s="419"/>
      <c r="K65" s="419"/>
      <c r="L65" s="419"/>
      <c r="M65" s="419"/>
      <c r="N65" s="419"/>
      <c r="O65" s="419"/>
      <c r="P65" s="419"/>
      <c r="Q65" s="419"/>
      <c r="R65" s="419"/>
      <c r="S65" s="683"/>
      <c r="T65" s="684"/>
      <c r="U65" s="685"/>
    </row>
    <row r="66" spans="1:21" ht="15" customHeight="1">
      <c r="A66" s="78" t="s">
        <v>40</v>
      </c>
      <c r="B66" s="272"/>
      <c r="C66" s="419"/>
      <c r="D66" s="419"/>
      <c r="E66" s="419"/>
      <c r="F66" s="419"/>
      <c r="G66" s="419"/>
      <c r="H66" s="419"/>
      <c r="I66" s="419"/>
      <c r="J66" s="419"/>
      <c r="K66" s="419"/>
      <c r="L66" s="419"/>
      <c r="M66" s="419"/>
      <c r="N66" s="419"/>
      <c r="O66" s="419"/>
      <c r="P66" s="419"/>
      <c r="Q66" s="419"/>
      <c r="R66" s="419"/>
      <c r="S66" s="683"/>
      <c r="T66" s="684"/>
      <c r="U66" s="685"/>
    </row>
    <row r="67" spans="1:21" ht="15" customHeight="1">
      <c r="A67" s="78" t="s">
        <v>41</v>
      </c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683"/>
      <c r="T67" s="684"/>
      <c r="U67" s="685"/>
    </row>
    <row r="68" spans="1:21" ht="15" customHeight="1">
      <c r="A68" s="181" t="s">
        <v>69</v>
      </c>
      <c r="B68" s="187">
        <f>SUM(B56:B67)</f>
        <v>7828.2476742099998</v>
      </c>
      <c r="C68" s="187">
        <f>SUM(C56:C67)</f>
        <v>0</v>
      </c>
      <c r="D68" s="187">
        <f>SUM(D56:D67)</f>
        <v>7828.2476742099998</v>
      </c>
      <c r="E68" s="187">
        <f>SUM(E56:E67)</f>
        <v>3330.2564854299999</v>
      </c>
      <c r="F68" s="276">
        <f t="shared" ref="F68:Q68" si="10">SUM(F56:F67)</f>
        <v>3392.75517231</v>
      </c>
      <c r="G68" s="276">
        <f t="shared" si="10"/>
        <v>3544.4503045000001</v>
      </c>
      <c r="H68" s="276">
        <f t="shared" si="10"/>
        <v>4837.2757535999999</v>
      </c>
      <c r="I68" s="187">
        <f t="shared" si="10"/>
        <v>2404.508075762712</v>
      </c>
      <c r="J68" s="187">
        <f t="shared" si="10"/>
        <v>0</v>
      </c>
      <c r="K68" s="276">
        <f t="shared" si="10"/>
        <v>9606.7740757627125</v>
      </c>
      <c r="L68" s="187">
        <f t="shared" si="10"/>
        <v>0</v>
      </c>
      <c r="M68" s="187">
        <f t="shared" si="10"/>
        <v>0</v>
      </c>
      <c r="N68" s="187">
        <f t="shared" si="10"/>
        <v>19866.120299999999</v>
      </c>
      <c r="O68" s="276">
        <f t="shared" si="10"/>
        <v>681.12899999999991</v>
      </c>
      <c r="P68" s="187">
        <f t="shared" si="10"/>
        <v>1195.963</v>
      </c>
      <c r="Q68" s="535">
        <f t="shared" si="10"/>
        <v>3878.8090000000002</v>
      </c>
      <c r="R68" s="187">
        <f>SUM(R56:R67)</f>
        <v>59195.457293042709</v>
      </c>
      <c r="S68" s="701"/>
      <c r="T68" s="702"/>
      <c r="U68" s="703"/>
    </row>
    <row r="69" spans="1:21" ht="15" customHeight="1">
      <c r="A69" s="181" t="s">
        <v>42</v>
      </c>
      <c r="B69" s="671">
        <f>+(B68+C68)-B55</f>
        <v>-13851.752325789999</v>
      </c>
      <c r="C69" s="672"/>
      <c r="D69" s="186">
        <f>+D68-D55</f>
        <v>-13851.752325789999</v>
      </c>
      <c r="E69" s="186">
        <f>+E68-E55</f>
        <v>-5859.7435145700001</v>
      </c>
      <c r="F69" s="281">
        <f t="shared" ref="F69:Q69" si="11">+F68-F55</f>
        <v>-5547.2448276899995</v>
      </c>
      <c r="G69" s="281">
        <f t="shared" si="11"/>
        <v>-7765.5496954999999</v>
      </c>
      <c r="H69" s="281">
        <f t="shared" si="11"/>
        <v>-9042.724246400001</v>
      </c>
      <c r="I69" s="186">
        <f t="shared" si="11"/>
        <v>-7845.491924237288</v>
      </c>
      <c r="J69" s="186">
        <f t="shared" si="11"/>
        <v>-3000</v>
      </c>
      <c r="K69" s="281">
        <f t="shared" si="11"/>
        <v>-25743.225924237289</v>
      </c>
      <c r="L69" s="186">
        <f t="shared" si="11"/>
        <v>0</v>
      </c>
      <c r="M69" s="186">
        <f t="shared" si="11"/>
        <v>0</v>
      </c>
      <c r="N69" s="186">
        <f t="shared" si="11"/>
        <v>-35763.879700000005</v>
      </c>
      <c r="O69" s="281">
        <f t="shared" si="11"/>
        <v>-2438.8710000000001</v>
      </c>
      <c r="P69" s="186">
        <f t="shared" si="11"/>
        <v>-1804.037</v>
      </c>
      <c r="Q69" s="281">
        <f t="shared" si="11"/>
        <v>-6301.1909999999998</v>
      </c>
      <c r="R69" s="186">
        <f>+R68-R55</f>
        <v>-126334.54270695729</v>
      </c>
      <c r="S69" s="671"/>
      <c r="T69" s="704"/>
      <c r="U69" s="672"/>
    </row>
    <row r="70" spans="1:21" ht="5.0999999999999996" customHeight="1">
      <c r="A70" s="229"/>
      <c r="B70" s="230"/>
      <c r="C70" s="231"/>
      <c r="D70" s="231"/>
      <c r="E70" s="230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</row>
    <row r="71" spans="1:21" ht="15" customHeight="1">
      <c r="A71" s="180" t="s">
        <v>117</v>
      </c>
      <c r="B71" s="225"/>
      <c r="C71" s="211" t="s">
        <v>119</v>
      </c>
      <c r="D71" s="87"/>
      <c r="E71" s="226"/>
      <c r="F71" s="211" t="s">
        <v>120</v>
      </c>
      <c r="G71" s="87"/>
      <c r="H71" s="87"/>
      <c r="I71" s="87"/>
      <c r="J71" s="87"/>
      <c r="K71" s="87"/>
      <c r="L71" s="87"/>
      <c r="M71" s="87"/>
      <c r="N71" s="87"/>
      <c r="O71" s="87"/>
      <c r="P71" s="87"/>
    </row>
    <row r="72" spans="1:21" ht="15" customHeight="1">
      <c r="A72" s="180"/>
      <c r="B72" s="228"/>
      <c r="C72" s="211"/>
      <c r="D72" s="87"/>
      <c r="E72" s="227"/>
      <c r="F72" s="211"/>
      <c r="G72" s="87"/>
      <c r="H72" s="87"/>
      <c r="I72" s="87"/>
      <c r="J72" s="87"/>
      <c r="K72" s="87"/>
      <c r="L72" s="87"/>
      <c r="M72" s="87"/>
      <c r="N72" s="87"/>
      <c r="O72" s="87"/>
      <c r="P72" s="87"/>
    </row>
    <row r="73" spans="1:21" ht="17.100000000000001" customHeight="1">
      <c r="A73" s="215" t="s">
        <v>106</v>
      </c>
      <c r="B73" s="216" t="s">
        <v>56</v>
      </c>
      <c r="C73" s="616" t="s">
        <v>107</v>
      </c>
      <c r="D73" s="617"/>
      <c r="E73" s="617"/>
      <c r="F73" s="617"/>
      <c r="G73" s="617"/>
      <c r="H73" s="617"/>
      <c r="I73" s="617"/>
      <c r="J73" s="617"/>
      <c r="K73" s="617"/>
      <c r="L73" s="617"/>
      <c r="M73" s="617"/>
      <c r="N73" s="617"/>
      <c r="O73" s="617"/>
      <c r="P73" s="618"/>
    </row>
    <row r="74" spans="1:21" ht="17.100000000000001" customHeight="1">
      <c r="A74" s="607" t="s">
        <v>62</v>
      </c>
      <c r="B74" s="204" t="s">
        <v>121</v>
      </c>
      <c r="C74" s="619" t="s">
        <v>30</v>
      </c>
      <c r="D74" s="620"/>
      <c r="E74" s="620"/>
      <c r="F74" s="620"/>
      <c r="G74" s="620"/>
      <c r="H74" s="620"/>
      <c r="I74" s="620"/>
      <c r="J74" s="620"/>
      <c r="K74" s="620"/>
      <c r="L74" s="620"/>
      <c r="M74" s="620"/>
      <c r="N74" s="620"/>
      <c r="O74" s="620"/>
      <c r="P74" s="621"/>
    </row>
    <row r="75" spans="1:21" ht="17.100000000000001" customHeight="1">
      <c r="A75" s="608"/>
      <c r="B75" s="205" t="s">
        <v>79</v>
      </c>
      <c r="C75" s="577" t="s">
        <v>30</v>
      </c>
      <c r="D75" s="578"/>
      <c r="E75" s="578"/>
      <c r="F75" s="578"/>
      <c r="G75" s="578"/>
      <c r="H75" s="578"/>
      <c r="I75" s="578"/>
      <c r="J75" s="578"/>
      <c r="K75" s="578"/>
      <c r="L75" s="578"/>
      <c r="M75" s="578"/>
      <c r="N75" s="578"/>
      <c r="O75" s="578"/>
      <c r="P75" s="579"/>
    </row>
    <row r="76" spans="1:21" ht="17.100000000000001" customHeight="1">
      <c r="A76" s="234" t="s">
        <v>61</v>
      </c>
      <c r="B76" s="205" t="s">
        <v>23</v>
      </c>
      <c r="C76" s="577" t="s">
        <v>30</v>
      </c>
      <c r="D76" s="578"/>
      <c r="E76" s="578"/>
      <c r="F76" s="578"/>
      <c r="G76" s="578"/>
      <c r="H76" s="578"/>
      <c r="I76" s="578"/>
      <c r="J76" s="578"/>
      <c r="K76" s="578"/>
      <c r="L76" s="578"/>
      <c r="M76" s="578"/>
      <c r="N76" s="578"/>
      <c r="O76" s="578"/>
      <c r="P76" s="579"/>
    </row>
    <row r="77" spans="1:21" ht="17.100000000000001" customHeight="1">
      <c r="A77" s="207" t="s">
        <v>104</v>
      </c>
      <c r="B77" s="208" t="s">
        <v>103</v>
      </c>
      <c r="C77" s="577" t="s">
        <v>30</v>
      </c>
      <c r="D77" s="578"/>
      <c r="E77" s="578"/>
      <c r="F77" s="578"/>
      <c r="G77" s="578"/>
      <c r="H77" s="578"/>
      <c r="I77" s="578"/>
      <c r="J77" s="578"/>
      <c r="K77" s="578"/>
      <c r="L77" s="578"/>
      <c r="M77" s="578"/>
      <c r="N77" s="578"/>
      <c r="O77" s="578"/>
      <c r="P77" s="579"/>
    </row>
    <row r="78" spans="1:21" ht="17.100000000000001" customHeight="1">
      <c r="A78" s="675" t="s">
        <v>27</v>
      </c>
      <c r="B78" s="206" t="s">
        <v>80</v>
      </c>
      <c r="C78" s="577" t="s">
        <v>30</v>
      </c>
      <c r="D78" s="578"/>
      <c r="E78" s="578"/>
      <c r="F78" s="578"/>
      <c r="G78" s="578"/>
      <c r="H78" s="578"/>
      <c r="I78" s="578"/>
      <c r="J78" s="578"/>
      <c r="K78" s="578"/>
      <c r="L78" s="578"/>
      <c r="M78" s="578"/>
      <c r="N78" s="578"/>
      <c r="O78" s="578"/>
      <c r="P78" s="579"/>
    </row>
    <row r="79" spans="1:21" ht="17.100000000000001" customHeight="1">
      <c r="A79" s="676"/>
      <c r="B79" s="249" t="s">
        <v>81</v>
      </c>
      <c r="C79" s="577" t="s">
        <v>30</v>
      </c>
      <c r="D79" s="578"/>
      <c r="E79" s="578"/>
      <c r="F79" s="578"/>
      <c r="G79" s="578"/>
      <c r="H79" s="578"/>
      <c r="I79" s="578"/>
      <c r="J79" s="578"/>
      <c r="K79" s="578"/>
      <c r="L79" s="578"/>
      <c r="M79" s="578"/>
      <c r="N79" s="578"/>
      <c r="O79" s="578"/>
      <c r="P79" s="579"/>
    </row>
    <row r="80" spans="1:21" ht="17.100000000000001" customHeight="1">
      <c r="A80" s="608"/>
      <c r="B80" s="205" t="s">
        <v>122</v>
      </c>
      <c r="C80" s="577" t="s">
        <v>30</v>
      </c>
      <c r="D80" s="578"/>
      <c r="E80" s="578"/>
      <c r="F80" s="578"/>
      <c r="G80" s="578"/>
      <c r="H80" s="578"/>
      <c r="I80" s="578"/>
      <c r="J80" s="578"/>
      <c r="K80" s="578"/>
      <c r="L80" s="578"/>
      <c r="M80" s="578"/>
      <c r="N80" s="578"/>
      <c r="O80" s="578"/>
      <c r="P80" s="579"/>
    </row>
    <row r="81" spans="1:16" ht="17.100000000000001" customHeight="1">
      <c r="A81" s="209" t="s">
        <v>113</v>
      </c>
      <c r="B81" s="210" t="s">
        <v>28</v>
      </c>
      <c r="C81" s="624" t="s">
        <v>30</v>
      </c>
      <c r="D81" s="625"/>
      <c r="E81" s="625"/>
      <c r="F81" s="625"/>
      <c r="G81" s="625"/>
      <c r="H81" s="625"/>
      <c r="I81" s="625"/>
      <c r="J81" s="625"/>
      <c r="K81" s="625"/>
      <c r="L81" s="625"/>
      <c r="M81" s="625"/>
      <c r="N81" s="625"/>
      <c r="O81" s="625"/>
      <c r="P81" s="626"/>
    </row>
    <row r="82" spans="1:16" ht="17.100000000000001" customHeight="1">
      <c r="A82" s="180"/>
      <c r="B82" s="88"/>
      <c r="C82" s="211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</row>
    <row r="83" spans="1:16" s="3" customFormat="1" ht="5.0999999999999996" customHeight="1">
      <c r="A83" s="212"/>
      <c r="B83" s="212"/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</row>
    <row r="84" spans="1:16" ht="18">
      <c r="A84" s="188" t="s">
        <v>82</v>
      </c>
      <c r="B84" s="188"/>
      <c r="C84" s="188"/>
      <c r="D84" s="188"/>
      <c r="E84" s="188"/>
      <c r="F84" s="188"/>
      <c r="G84" s="188"/>
      <c r="H84" s="188"/>
      <c r="I84" s="221"/>
      <c r="J84" s="188"/>
      <c r="K84" s="247"/>
      <c r="L84" s="188"/>
      <c r="M84" s="188"/>
      <c r="N84" s="188"/>
      <c r="O84" s="188"/>
      <c r="P84" s="188"/>
    </row>
    <row r="85" spans="1:16" ht="15" hidden="1" customHeight="1">
      <c r="A85" s="51"/>
      <c r="B85" s="182" t="s">
        <v>83</v>
      </c>
      <c r="C85" s="182" t="s">
        <v>129</v>
      </c>
      <c r="D85" s="84"/>
      <c r="E85" s="84"/>
      <c r="F85" s="84"/>
      <c r="G85" s="84"/>
      <c r="H85" s="84"/>
      <c r="I85" s="224"/>
      <c r="J85" s="84"/>
      <c r="K85" s="248"/>
      <c r="L85" s="84"/>
      <c r="M85" s="709"/>
      <c r="N85" s="709"/>
      <c r="O85" s="708"/>
      <c r="P85" s="708"/>
    </row>
    <row r="86" spans="1:16" ht="15" hidden="1" customHeight="1" thickBot="1">
      <c r="A86" s="569" t="s">
        <v>13</v>
      </c>
      <c r="B86" s="567" t="e">
        <f>+PAMA!#REF!</f>
        <v>#REF!</v>
      </c>
      <c r="C86" s="567"/>
      <c r="D86" s="567"/>
      <c r="E86" s="567"/>
      <c r="F86" s="567"/>
      <c r="G86" s="567"/>
      <c r="H86" s="567"/>
      <c r="I86" s="567"/>
      <c r="J86" s="567"/>
      <c r="K86" s="244"/>
      <c r="L86" s="567"/>
      <c r="M86" s="567"/>
      <c r="N86" s="567"/>
      <c r="O86" s="571" t="s">
        <v>7</v>
      </c>
      <c r="P86" s="572"/>
    </row>
    <row r="87" spans="1:16" ht="15" hidden="1" customHeight="1" thickBot="1">
      <c r="A87" s="570"/>
      <c r="B87" s="568"/>
      <c r="C87" s="568"/>
      <c r="D87" s="568"/>
      <c r="E87" s="568"/>
      <c r="F87" s="568"/>
      <c r="G87" s="568"/>
      <c r="H87" s="568"/>
      <c r="I87" s="568"/>
      <c r="J87" s="568"/>
      <c r="K87" s="245"/>
      <c r="L87" s="568"/>
      <c r="M87" s="568"/>
      <c r="N87" s="568"/>
      <c r="O87" s="217" t="s">
        <v>19</v>
      </c>
      <c r="P87" s="218" t="s">
        <v>20</v>
      </c>
    </row>
    <row r="88" spans="1:16" s="1" customFormat="1" ht="15" hidden="1" customHeight="1" thickBot="1">
      <c r="A88" s="54" t="s">
        <v>95</v>
      </c>
      <c r="B88" s="90" t="e">
        <f>+PAMA!#REF!/1000</f>
        <v>#REF!</v>
      </c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55" t="e">
        <f>SUM($B$88:$N$88)</f>
        <v>#REF!</v>
      </c>
      <c r="P88" s="70"/>
    </row>
    <row r="89" spans="1:16" ht="15" hidden="1" customHeight="1" thickBot="1">
      <c r="A89" s="56" t="s">
        <v>96</v>
      </c>
      <c r="B89" s="89" t="e">
        <f>+PAMA!#REF!/1000</f>
        <v>#REF!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57"/>
      <c r="P89" s="219" t="e">
        <f>+PAMA!#REF!/1000</f>
        <v>#REF!</v>
      </c>
    </row>
    <row r="90" spans="1:16" ht="15" hidden="1" customHeight="1" thickBot="1">
      <c r="A90" s="5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60"/>
      <c r="P90" s="72"/>
    </row>
    <row r="91" spans="1:16" ht="15" customHeight="1" thickBot="1">
      <c r="A91" s="51"/>
      <c r="B91" s="182" t="s">
        <v>83</v>
      </c>
      <c r="C91" s="182" t="s">
        <v>130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3"/>
      <c r="P91" s="71"/>
    </row>
    <row r="92" spans="1:16" ht="15" customHeight="1">
      <c r="A92" s="569" t="s">
        <v>13</v>
      </c>
      <c r="B92" s="567" t="str">
        <f>+PAMA!$C5</f>
        <v>EX1117 (PC1250)</v>
      </c>
      <c r="C92" s="567" t="str">
        <f>+PAMA!$C7</f>
        <v>EX1117 (PC1250)</v>
      </c>
      <c r="D92" s="567" t="str">
        <f>+PAMA!$C9</f>
        <v>EX1159 (PC1250)</v>
      </c>
      <c r="E92" s="567" t="str">
        <f>+PAMA!$C11</f>
        <v>EX1218 (PC1250)</v>
      </c>
      <c r="F92" s="567" t="str">
        <f>+PAMA!$C13</f>
        <v>EX1225 (PC1250)</v>
      </c>
      <c r="G92" s="567" t="str">
        <f>+PAMA!$C15</f>
        <v>EX1302 (PC1250)</v>
      </c>
      <c r="H92" s="567" t="str">
        <f>+PAMA!$C17</f>
        <v>EX1723 (PC2000)</v>
      </c>
      <c r="I92" s="567" t="str">
        <f>PAMA!C19</f>
        <v>EX1729 (PC2000)</v>
      </c>
      <c r="J92" s="567" t="str">
        <f>PAMA!C21</f>
        <v>EX1768 (PC2000)</v>
      </c>
      <c r="K92" s="567" t="str">
        <f>PAMA!C23</f>
        <v>EX1839 (PC2000)</v>
      </c>
      <c r="L92" s="567" t="str">
        <f>PAMA!C25</f>
        <v>EX2404 (PC850)</v>
      </c>
      <c r="M92" s="567" t="str">
        <f>PAMA!C27</f>
        <v>EX2404 (PC850)</v>
      </c>
      <c r="N92" s="567"/>
      <c r="O92" s="571" t="s">
        <v>7</v>
      </c>
      <c r="P92" s="572"/>
    </row>
    <row r="93" spans="1:16" ht="15" customHeight="1">
      <c r="A93" s="570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217" t="s">
        <v>19</v>
      </c>
      <c r="P93" s="218" t="s">
        <v>20</v>
      </c>
    </row>
    <row r="94" spans="1:16" s="1" customFormat="1" ht="15" customHeight="1">
      <c r="A94" s="54" t="s">
        <v>95</v>
      </c>
      <c r="B94" s="90">
        <f>+PAMA!$L5/1000</f>
        <v>0</v>
      </c>
      <c r="C94" s="90">
        <f>+PAMA!$L7/1000</f>
        <v>0</v>
      </c>
      <c r="D94" s="90">
        <f>+PAMA!$L9/1000</f>
        <v>32.957679999999996</v>
      </c>
      <c r="E94" s="90">
        <f>+PAMA!$L11/1000</f>
        <v>12.007250000000001</v>
      </c>
      <c r="F94" s="90">
        <f>+PAMA!$L13/1000</f>
        <v>38.79072</v>
      </c>
      <c r="G94" s="90">
        <f>+PAMA!$L15/1000</f>
        <v>0</v>
      </c>
      <c r="H94" s="90">
        <f>+PAMA!$L17/1000</f>
        <v>70.383939999999996</v>
      </c>
      <c r="I94" s="90">
        <f>+PAMA!L19/1000</f>
        <v>64.688859999999991</v>
      </c>
      <c r="J94" s="346">
        <f>+PAMA!L21/1000</f>
        <v>84.80744</v>
      </c>
      <c r="K94" s="346">
        <f>+PAMA!L23/1000</f>
        <v>67.454520000000002</v>
      </c>
      <c r="L94" s="346">
        <f>+PAMA!L25/1000</f>
        <v>0</v>
      </c>
      <c r="M94" s="264">
        <f>+PAMA!L27/1000</f>
        <v>0</v>
      </c>
      <c r="N94" s="90"/>
      <c r="O94" s="336">
        <f>PAMA!L45/1000</f>
        <v>371.09041000000002</v>
      </c>
      <c r="P94" s="70"/>
    </row>
    <row r="95" spans="1:16" ht="15" customHeight="1" thickBot="1">
      <c r="A95" s="56" t="s">
        <v>96</v>
      </c>
      <c r="B95" s="89">
        <f>+PAMA!$M6/1000</f>
        <v>0</v>
      </c>
      <c r="C95" s="89">
        <f>+PAMA!$M8/1000</f>
        <v>0</v>
      </c>
      <c r="D95" s="89">
        <f>+PAMA!$M10/1000</f>
        <v>5.6020354620490336</v>
      </c>
      <c r="E95" s="89">
        <f>+PAMA!$M12/1000</f>
        <v>3.1041516797668742</v>
      </c>
      <c r="F95" s="89">
        <f>+PAMA!$M14/1000</f>
        <v>1.6253934678103681</v>
      </c>
      <c r="G95" s="89">
        <f>+PAMA!$M16/1000</f>
        <v>0</v>
      </c>
      <c r="H95" s="89">
        <f>+PAMA!$M18/1000</f>
        <v>5.9939788967329726</v>
      </c>
      <c r="I95" s="345">
        <f>+PAMA!$M20/1000</f>
        <v>2.6880939477924364</v>
      </c>
      <c r="J95" s="345">
        <f>+PAMA!$M22/1000</f>
        <v>2.8028544573507661</v>
      </c>
      <c r="K95" s="345">
        <f>+PAMA!$M24/1000</f>
        <v>3.4006003723079203</v>
      </c>
      <c r="L95" s="345">
        <f>+PAMA!$M26/1000</f>
        <v>0</v>
      </c>
      <c r="M95" s="345">
        <f>+PAMA!$M28/1000</f>
        <v>0</v>
      </c>
      <c r="N95" s="89"/>
      <c r="O95" s="57"/>
      <c r="P95" s="390">
        <f>+PAMA!$M$46/1000</f>
        <v>3.6320285436486426</v>
      </c>
    </row>
    <row r="96" spans="1:16" ht="15" hidden="1" customHeight="1" thickBo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1"/>
      <c r="P96" s="1"/>
    </row>
    <row r="97" spans="1:18" ht="15" hidden="1" customHeight="1" thickBot="1">
      <c r="A97" s="569" t="s">
        <v>13</v>
      </c>
      <c r="B97" s="567"/>
      <c r="C97" s="567"/>
      <c r="D97" s="567"/>
      <c r="E97" s="567"/>
      <c r="F97" s="567"/>
      <c r="G97" s="567"/>
      <c r="H97" s="567"/>
      <c r="I97" s="236"/>
      <c r="J97" s="567"/>
      <c r="K97" s="244"/>
      <c r="L97" s="567"/>
      <c r="M97" s="567"/>
      <c r="N97" s="567"/>
      <c r="O97" s="571" t="s">
        <v>7</v>
      </c>
      <c r="P97" s="572"/>
    </row>
    <row r="98" spans="1:18" ht="15" hidden="1" customHeight="1" thickBot="1">
      <c r="A98" s="570"/>
      <c r="B98" s="568"/>
      <c r="C98" s="568"/>
      <c r="D98" s="568"/>
      <c r="E98" s="568"/>
      <c r="F98" s="568"/>
      <c r="G98" s="568"/>
      <c r="H98" s="568"/>
      <c r="I98" s="237"/>
      <c r="J98" s="568"/>
      <c r="K98" s="245"/>
      <c r="L98" s="568"/>
      <c r="M98" s="568"/>
      <c r="N98" s="568"/>
      <c r="O98" s="217" t="s">
        <v>19</v>
      </c>
      <c r="P98" s="218" t="s">
        <v>20</v>
      </c>
      <c r="R98" s="9"/>
    </row>
    <row r="99" spans="1:18" ht="15" hidden="1" customHeight="1" thickBot="1">
      <c r="A99" s="54" t="s">
        <v>3</v>
      </c>
      <c r="B99" s="90"/>
      <c r="C99" s="264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55"/>
      <c r="P99" s="70"/>
    </row>
    <row r="100" spans="1:18" ht="15" hidden="1" customHeight="1" thickBot="1">
      <c r="A100" s="56" t="s">
        <v>5</v>
      </c>
      <c r="B100" s="89"/>
      <c r="C100" s="265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57"/>
      <c r="P100" s="219"/>
    </row>
    <row r="101" spans="1:18" ht="15" hidden="1" customHeight="1" thickBo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P101" s="7"/>
    </row>
    <row r="102" spans="1:18" ht="15" customHeight="1" thickBot="1">
      <c r="A102" s="51"/>
      <c r="B102" s="64"/>
      <c r="C102" s="18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3"/>
      <c r="P102" s="71"/>
    </row>
    <row r="103" spans="1:18" ht="15" customHeight="1">
      <c r="A103" s="569" t="s">
        <v>13</v>
      </c>
      <c r="B103" s="567"/>
      <c r="C103" s="567"/>
      <c r="D103" s="567"/>
      <c r="E103" s="567"/>
      <c r="F103" s="567"/>
      <c r="G103" s="567"/>
      <c r="H103" s="567"/>
      <c r="I103" s="222"/>
      <c r="J103" s="567"/>
      <c r="K103" s="244"/>
      <c r="L103" s="567"/>
      <c r="M103" s="567"/>
      <c r="N103" s="567"/>
      <c r="O103" s="571" t="s">
        <v>7</v>
      </c>
      <c r="P103" s="572"/>
    </row>
    <row r="104" spans="1:18" ht="15" customHeight="1">
      <c r="A104" s="570"/>
      <c r="B104" s="568"/>
      <c r="C104" s="568"/>
      <c r="D104" s="568"/>
      <c r="E104" s="568"/>
      <c r="F104" s="568"/>
      <c r="G104" s="568"/>
      <c r="H104" s="568"/>
      <c r="I104" s="223"/>
      <c r="J104" s="568"/>
      <c r="K104" s="245"/>
      <c r="L104" s="568"/>
      <c r="M104" s="568"/>
      <c r="N104" s="568"/>
      <c r="O104" s="217" t="s">
        <v>19</v>
      </c>
      <c r="P104" s="218" t="s">
        <v>20</v>
      </c>
      <c r="R104" s="9"/>
    </row>
    <row r="105" spans="1:18" ht="15" customHeight="1">
      <c r="A105" s="54" t="s">
        <v>95</v>
      </c>
      <c r="B105" s="90"/>
      <c r="C105" s="90"/>
      <c r="D105" s="264"/>
      <c r="E105" s="264"/>
      <c r="F105" s="264"/>
      <c r="G105" s="264"/>
      <c r="H105" s="90"/>
      <c r="I105" s="90"/>
      <c r="J105" s="90"/>
      <c r="K105" s="90"/>
      <c r="L105" s="90"/>
      <c r="M105" s="90"/>
      <c r="N105" s="90"/>
      <c r="O105" s="55">
        <f>PAMA!L61/1000</f>
        <v>0</v>
      </c>
      <c r="P105" s="70"/>
    </row>
    <row r="106" spans="1:18" ht="15" customHeight="1" thickBot="1">
      <c r="A106" s="56" t="s">
        <v>96</v>
      </c>
      <c r="B106" s="89"/>
      <c r="C106" s="89"/>
      <c r="D106" s="265"/>
      <c r="E106" s="265"/>
      <c r="F106" s="265"/>
      <c r="G106" s="265"/>
      <c r="H106" s="89"/>
      <c r="I106" s="89"/>
      <c r="J106" s="89"/>
      <c r="K106" s="89"/>
      <c r="L106" s="89"/>
      <c r="M106" s="89"/>
      <c r="N106" s="89"/>
      <c r="O106" s="57"/>
      <c r="P106" s="219">
        <f>+PAMA!M62/1000</f>
        <v>0</v>
      </c>
    </row>
    <row r="107" spans="1:18" ht="15" customHeight="1" thickBo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75" t="s">
        <v>131</v>
      </c>
      <c r="P107" s="220">
        <f>+PAMA!M64/1000</f>
        <v>3.6320285436486426</v>
      </c>
    </row>
    <row r="108" spans="1:18" ht="15" customHeight="1" thickBot="1">
      <c r="A108" s="51"/>
      <c r="B108" s="64"/>
      <c r="C108" s="182" t="s">
        <v>94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3"/>
      <c r="P108" s="71"/>
    </row>
    <row r="109" spans="1:18" ht="15" customHeight="1">
      <c r="A109" s="569" t="s">
        <v>13</v>
      </c>
      <c r="B109" s="567" t="str">
        <f>+PAMA!$C65</f>
        <v>EX1728 (PC2000)</v>
      </c>
      <c r="C109" s="567" t="str">
        <f>+PAMA!$C67</f>
        <v>EX1733 (PC2000)</v>
      </c>
      <c r="D109" s="567" t="str">
        <f>+PAMA!$C69</f>
        <v>EX 1841 (PC2000)</v>
      </c>
      <c r="E109" s="567" t="str">
        <f>PAMA!C71</f>
        <v>EX1839 (PC1250)</v>
      </c>
      <c r="F109" s="567" t="str">
        <f>PAMA!C73</f>
        <v>EX2404 (PC850)</v>
      </c>
      <c r="G109" s="567" t="str">
        <f>PAMA!C75</f>
        <v>EX1225 (PC1250)</v>
      </c>
      <c r="H109" s="567"/>
      <c r="I109" s="567"/>
      <c r="J109" s="567"/>
      <c r="K109" s="244"/>
      <c r="L109" s="567"/>
      <c r="M109" s="567"/>
      <c r="N109" s="567"/>
      <c r="O109" s="571" t="s">
        <v>7</v>
      </c>
      <c r="P109" s="572"/>
    </row>
    <row r="110" spans="1:18" ht="15" customHeight="1">
      <c r="A110" s="570"/>
      <c r="B110" s="568"/>
      <c r="C110" s="568"/>
      <c r="D110" s="568"/>
      <c r="E110" s="568"/>
      <c r="F110" s="568"/>
      <c r="G110" s="568"/>
      <c r="H110" s="568"/>
      <c r="I110" s="568"/>
      <c r="J110" s="568"/>
      <c r="K110" s="245"/>
      <c r="L110" s="568"/>
      <c r="M110" s="568"/>
      <c r="N110" s="568"/>
      <c r="O110" s="217" t="s">
        <v>19</v>
      </c>
      <c r="P110" s="218" t="s">
        <v>20</v>
      </c>
      <c r="R110" s="9"/>
    </row>
    <row r="111" spans="1:18" ht="15" customHeight="1">
      <c r="A111" s="54" t="s">
        <v>95</v>
      </c>
      <c r="B111" s="90">
        <f>+PAMA!$L65/1000</f>
        <v>73.071089999999998</v>
      </c>
      <c r="C111" s="90">
        <f>+PAMA!$L67/1000</f>
        <v>63.654800000000002</v>
      </c>
      <c r="D111" s="90">
        <f>+PAMA!$L69/1000</f>
        <v>74.251599999999996</v>
      </c>
      <c r="E111" s="264">
        <f>+PAMA!L71/1000</f>
        <v>0</v>
      </c>
      <c r="F111" s="264">
        <f>PAMA!L73/1000</f>
        <v>0</v>
      </c>
      <c r="G111" s="346">
        <f>PAMA!M75/1000</f>
        <v>0</v>
      </c>
      <c r="H111" s="264"/>
      <c r="I111" s="264"/>
      <c r="J111" s="90"/>
      <c r="K111" s="90"/>
      <c r="L111" s="90"/>
      <c r="M111" s="90"/>
      <c r="N111" s="90"/>
      <c r="O111" s="55">
        <f>PAMA!L79/1000</f>
        <v>210.97749000000002</v>
      </c>
      <c r="P111" s="70"/>
    </row>
    <row r="112" spans="1:18" ht="15" customHeight="1" thickBot="1">
      <c r="A112" s="56" t="s">
        <v>96</v>
      </c>
      <c r="B112" s="89">
        <f>+PAMA!$M66/1000</f>
        <v>5.867650238664841</v>
      </c>
      <c r="C112" s="89">
        <f>+PAMA!$M68/1000</f>
        <v>6.5569068234181147</v>
      </c>
      <c r="D112" s="89">
        <f>+PAMA!$M70/1000</f>
        <v>6.1484204774515696</v>
      </c>
      <c r="E112" s="345">
        <f>+PAMA!$M72/1000</f>
        <v>0</v>
      </c>
      <c r="F112" s="265">
        <f>PAMA!M74/1000</f>
        <v>0</v>
      </c>
      <c r="G112" s="345">
        <f>PAMA!M76/1000</f>
        <v>0</v>
      </c>
      <c r="H112" s="265"/>
      <c r="I112" s="265"/>
      <c r="J112" s="89"/>
      <c r="K112" s="89"/>
      <c r="L112" s="89"/>
      <c r="M112" s="89"/>
      <c r="N112" s="89"/>
      <c r="O112" s="57"/>
      <c r="P112" s="219">
        <f>+PAMA!M80/1000</f>
        <v>6.1744229162308182</v>
      </c>
    </row>
    <row r="113" spans="1:16" ht="15" customHeight="1">
      <c r="A113" s="58"/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60"/>
      <c r="P113" s="315"/>
    </row>
    <row r="114" spans="1:16" ht="15" customHeight="1" thickBot="1">
      <c r="A114" s="51"/>
      <c r="B114" s="64"/>
      <c r="C114" s="182" t="s">
        <v>85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3"/>
      <c r="P114" s="71"/>
    </row>
    <row r="115" spans="1:16" ht="15" customHeight="1">
      <c r="A115" s="569" t="s">
        <v>13</v>
      </c>
      <c r="B115" s="567" t="str">
        <f>+PAMA!$C81</f>
        <v>EX1113 (PC1250)</v>
      </c>
      <c r="C115" s="567" t="str">
        <f>+PAMA!$C83</f>
        <v>EX1712 (PC2000)</v>
      </c>
      <c r="D115" s="567" t="str">
        <f>+PAMA!$C85</f>
        <v>EX1738 (PC2000)</v>
      </c>
      <c r="E115" s="567" t="str">
        <f>PAMA!C87</f>
        <v>EX1815 (PC2000)</v>
      </c>
      <c r="F115" s="567" t="str">
        <f>PAMA!C89</f>
        <v>EX2404 (PC850)</v>
      </c>
      <c r="G115" s="567" t="str">
        <f>PAMA!C91</f>
        <v>EX1833 (PC2000)</v>
      </c>
      <c r="H115" s="567" t="str">
        <f>PAMA!C93</f>
        <v>EX1163 (PC1250)</v>
      </c>
      <c r="I115" s="567" t="str">
        <f>PAMA!C95</f>
        <v>EX1716 (PC1250)</v>
      </c>
      <c r="J115" s="567" t="str">
        <f>PAMA!C97</f>
        <v>EX1817 (PC2000)</v>
      </c>
      <c r="K115" s="567" t="str">
        <f>PAMA!C99</f>
        <v>EX1831 (PC2000)</v>
      </c>
      <c r="L115" s="567"/>
      <c r="M115" s="567"/>
      <c r="N115" s="567"/>
      <c r="O115" s="571" t="s">
        <v>7</v>
      </c>
      <c r="P115" s="572"/>
    </row>
    <row r="116" spans="1:16" ht="15" customHeight="1">
      <c r="A116" s="570"/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217" t="s">
        <v>19</v>
      </c>
      <c r="P116" s="218" t="s">
        <v>20</v>
      </c>
    </row>
    <row r="117" spans="1:16" ht="15" customHeight="1">
      <c r="A117" s="54" t="s">
        <v>95</v>
      </c>
      <c r="B117" s="264">
        <f>+PAMA!$L81/1000</f>
        <v>3.2818700000000001</v>
      </c>
      <c r="C117" s="346">
        <f>+PAMA!$L83/1000</f>
        <v>55.418379999999999</v>
      </c>
      <c r="D117" s="346">
        <f>+PAMA!$L85/1000</f>
        <v>64.39667</v>
      </c>
      <c r="E117" s="346">
        <f>+PAMA!L87/1000</f>
        <v>0</v>
      </c>
      <c r="F117" s="264">
        <f>+PAMA!L89/1000</f>
        <v>3.57179</v>
      </c>
      <c r="G117" s="264">
        <f>+PAMA!L91/1000</f>
        <v>0</v>
      </c>
      <c r="H117" s="264">
        <f>+PAMA!L93/1000</f>
        <v>0</v>
      </c>
      <c r="I117" s="264">
        <f>+PAMA!L95/1000</f>
        <v>0</v>
      </c>
      <c r="J117" s="346">
        <f>+PAMA!L97/1000</f>
        <v>0</v>
      </c>
      <c r="K117" s="346">
        <f>+PAMA!L99/1000</f>
        <v>0</v>
      </c>
      <c r="L117" s="264"/>
      <c r="M117" s="264"/>
      <c r="N117" s="264"/>
      <c r="O117" s="55">
        <f>PAMA!L121/1000</f>
        <v>126.66870999999999</v>
      </c>
      <c r="P117" s="70"/>
    </row>
    <row r="118" spans="1:16" ht="15" customHeight="1" thickBot="1">
      <c r="A118" s="56" t="s">
        <v>96</v>
      </c>
      <c r="B118" s="265">
        <f>+PAMA!$M82/1000</f>
        <v>4.4059999999999997</v>
      </c>
      <c r="C118" s="345">
        <f>+PAMA!$M84/1000</f>
        <v>2.4573670444576172</v>
      </c>
      <c r="D118" s="345">
        <f>+PAMA!$M86/1000</f>
        <v>3.8568722944508069</v>
      </c>
      <c r="E118" s="345">
        <f>+PAMA!$M88/1000</f>
        <v>0</v>
      </c>
      <c r="F118" s="265">
        <f>+PAMA!$M90/1000</f>
        <v>4.949604416833016</v>
      </c>
      <c r="G118" s="345">
        <f>+PAMA!$M92/1000</f>
        <v>0</v>
      </c>
      <c r="H118" s="265">
        <f>+PAMA!$M94/1000</f>
        <v>0</v>
      </c>
      <c r="I118" s="345">
        <f>+PAMA!$M96/1000</f>
        <v>0</v>
      </c>
      <c r="J118" s="345">
        <f>+PAMA!$M98/1000</f>
        <v>0</v>
      </c>
      <c r="K118" s="345">
        <f>+PAMA!$M100/1000</f>
        <v>0</v>
      </c>
      <c r="L118" s="265"/>
      <c r="M118" s="265"/>
      <c r="N118" s="265"/>
      <c r="O118" s="57"/>
      <c r="P118" s="219">
        <f>+PAMA!M122/1000</f>
        <v>3.2896198266100645</v>
      </c>
    </row>
    <row r="119" spans="1:16" ht="15" customHeight="1">
      <c r="A119" s="58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60"/>
      <c r="P119" s="315"/>
    </row>
    <row r="120" spans="1:16" ht="15" customHeight="1" thickBot="1">
      <c r="A120" s="51"/>
      <c r="B120" s="64"/>
      <c r="C120" s="182" t="s">
        <v>87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3"/>
      <c r="P120" s="71"/>
    </row>
    <row r="121" spans="1:16" ht="15" customHeight="1">
      <c r="A121" s="569" t="s">
        <v>13</v>
      </c>
      <c r="B121" s="567" t="str">
        <f>+PAMA!$C123</f>
        <v>EX1102 (PC1250)</v>
      </c>
      <c r="C121" s="567" t="str">
        <f>+PAMA!$C125</f>
        <v>EX1113 (PC1250)</v>
      </c>
      <c r="D121" s="567" t="str">
        <f>+PAMA!$C127</f>
        <v>EX1130 (EX1250)</v>
      </c>
      <c r="E121" s="567" t="str">
        <f>+PAMA!$C129</f>
        <v>EX1738 (PC2000)</v>
      </c>
      <c r="F121" s="567" t="str">
        <f>+PAMA!$C131</f>
        <v>EX1798 (PC2000)</v>
      </c>
      <c r="G121" s="567" t="str">
        <f>+PAMA!$C133</f>
        <v>EX1817 (PC2000)</v>
      </c>
      <c r="H121" s="567" t="str">
        <f>+PAMA!$C135</f>
        <v>EX1855 (PC2000)</v>
      </c>
      <c r="I121" s="567">
        <f>+PAMA!$C137</f>
        <v>0</v>
      </c>
      <c r="J121" s="567"/>
      <c r="K121" s="322"/>
      <c r="L121" s="567"/>
      <c r="M121" s="567"/>
      <c r="N121" s="567"/>
      <c r="O121" s="571" t="s">
        <v>7</v>
      </c>
      <c r="P121" s="572"/>
    </row>
    <row r="122" spans="1:16" ht="15" customHeight="1">
      <c r="A122" s="570"/>
      <c r="B122" s="568"/>
      <c r="C122" s="568"/>
      <c r="D122" s="568"/>
      <c r="E122" s="568"/>
      <c r="F122" s="568"/>
      <c r="G122" s="568"/>
      <c r="H122" s="568"/>
      <c r="I122" s="568"/>
      <c r="J122" s="568"/>
      <c r="K122" s="323"/>
      <c r="L122" s="568"/>
      <c r="M122" s="568"/>
      <c r="N122" s="568"/>
      <c r="O122" s="217" t="s">
        <v>19</v>
      </c>
      <c r="P122" s="218" t="s">
        <v>20</v>
      </c>
    </row>
    <row r="123" spans="1:16" ht="15" customHeight="1">
      <c r="A123" s="54" t="s">
        <v>95</v>
      </c>
      <c r="B123" s="264">
        <f>+PAMA!$L123/1000</f>
        <v>0</v>
      </c>
      <c r="C123" s="264">
        <f>+PAMA!$L125/1000</f>
        <v>24.712700000000005</v>
      </c>
      <c r="D123" s="264">
        <f>+PAMA!$L127/1000</f>
        <v>0</v>
      </c>
      <c r="E123" s="264">
        <f>+PAMA!$L129/1000</f>
        <v>0</v>
      </c>
      <c r="F123" s="264">
        <f>+PAMA!$L131/1000</f>
        <v>60.942009999999996</v>
      </c>
      <c r="G123" s="346">
        <f>+PAMA!$L133/1000</f>
        <v>74.911380000000008</v>
      </c>
      <c r="H123" s="346">
        <f>+PAMA!$L135/1000</f>
        <v>2.1474600000000001</v>
      </c>
      <c r="I123" s="346">
        <f>+PAMA!$L137/1000</f>
        <v>0</v>
      </c>
      <c r="J123" s="264"/>
      <c r="K123" s="264"/>
      <c r="L123" s="264"/>
      <c r="M123" s="264"/>
      <c r="N123" s="264"/>
      <c r="O123" s="55">
        <f>PAMA!L139/1000</f>
        <v>162.71355000000003</v>
      </c>
      <c r="P123" s="70"/>
    </row>
    <row r="124" spans="1:16" ht="15" customHeight="1" thickBot="1">
      <c r="A124" s="56" t="s">
        <v>96</v>
      </c>
      <c r="B124" s="265">
        <f>+PAMA!$M124/1000</f>
        <v>0</v>
      </c>
      <c r="C124" s="265">
        <f>+PAMA!$M126/1000</f>
        <v>4.7338353079764071</v>
      </c>
      <c r="D124" s="265">
        <f>+PAMA!$M128/1000</f>
        <v>0</v>
      </c>
      <c r="E124" s="265">
        <f>+PAMA!$M130/1000</f>
        <v>0</v>
      </c>
      <c r="F124" s="265">
        <f>+PAMA!$M132/1000</f>
        <v>4.3794610329688792</v>
      </c>
      <c r="G124" s="345">
        <f>+PAMA!$M134/1000</f>
        <v>3.1797964690552045</v>
      </c>
      <c r="H124" s="345">
        <f>+PAMA!$M136/1000</f>
        <v>3.2</v>
      </c>
      <c r="I124" s="345">
        <f>+PAMA!$M138/1000</f>
        <v>0</v>
      </c>
      <c r="J124" s="265"/>
      <c r="K124" s="265"/>
      <c r="L124" s="265"/>
      <c r="M124" s="265"/>
      <c r="N124" s="265"/>
      <c r="O124" s="57"/>
      <c r="P124" s="219">
        <f>+PAMA!M140/1000</f>
        <v>3.8654053303936946</v>
      </c>
    </row>
    <row r="125" spans="1:16" s="329" customFormat="1" ht="15" customHeight="1">
      <c r="A125" s="58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60"/>
      <c r="P125" s="315"/>
    </row>
    <row r="126" spans="1:16" ht="15" customHeight="1" thickBot="1">
      <c r="A126" s="58"/>
      <c r="B126" s="314"/>
      <c r="C126" s="378" t="s">
        <v>224</v>
      </c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60"/>
      <c r="P126" s="315"/>
    </row>
    <row r="127" spans="1:16" s="329" customFormat="1" ht="15" customHeight="1">
      <c r="A127" s="569" t="s">
        <v>13</v>
      </c>
      <c r="B127" s="567" t="str">
        <f>+PAMA!$C159</f>
        <v>EX1163 (PC1250)</v>
      </c>
      <c r="C127" s="567" t="str">
        <f>+PAMA!$C161</f>
        <v>EX1163 (PC1250)</v>
      </c>
      <c r="D127" s="567" t="str">
        <f>+PAMA!$C163</f>
        <v>EX1815 (PC2000)</v>
      </c>
      <c r="E127" s="567"/>
      <c r="F127" s="567"/>
      <c r="G127" s="567"/>
      <c r="H127" s="567"/>
      <c r="I127" s="567"/>
      <c r="J127" s="567"/>
      <c r="K127" s="487"/>
      <c r="L127" s="567"/>
      <c r="M127" s="567"/>
      <c r="N127" s="567"/>
      <c r="O127" s="571" t="s">
        <v>7</v>
      </c>
      <c r="P127" s="572"/>
    </row>
    <row r="128" spans="1:16" s="329" customFormat="1" ht="15" customHeight="1">
      <c r="A128" s="570"/>
      <c r="B128" s="568"/>
      <c r="C128" s="568"/>
      <c r="D128" s="568"/>
      <c r="E128" s="568"/>
      <c r="F128" s="568"/>
      <c r="G128" s="568"/>
      <c r="H128" s="568"/>
      <c r="I128" s="568"/>
      <c r="J128" s="568"/>
      <c r="K128" s="488"/>
      <c r="L128" s="568"/>
      <c r="M128" s="568"/>
      <c r="N128" s="568"/>
      <c r="O128" s="388" t="s">
        <v>19</v>
      </c>
      <c r="P128" s="389" t="s">
        <v>20</v>
      </c>
    </row>
    <row r="129" spans="1:18" s="329" customFormat="1" ht="15" customHeight="1">
      <c r="A129" s="335" t="s">
        <v>95</v>
      </c>
      <c r="B129" s="346">
        <f>+PAMA!$L159/1000</f>
        <v>0</v>
      </c>
      <c r="C129" s="346">
        <f>+PAMA!$L161/1000</f>
        <v>16.586099999999998</v>
      </c>
      <c r="D129" s="346">
        <f>+PAMA!$L163/1000</f>
        <v>62.052759999999992</v>
      </c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36">
        <f>PAMA!L175/1000</f>
        <v>237.31229000000002</v>
      </c>
      <c r="P129" s="340"/>
    </row>
    <row r="130" spans="1:18" s="329" customFormat="1" ht="15" customHeight="1" thickBot="1">
      <c r="A130" s="337" t="s">
        <v>96</v>
      </c>
      <c r="B130" s="345">
        <f>+PAMA!$M160/1000</f>
        <v>0</v>
      </c>
      <c r="C130" s="345">
        <f>+PAMA!$M162/1000</f>
        <v>6.1694004251829071</v>
      </c>
      <c r="D130" s="345">
        <f>+PAMA!$M164/1000</f>
        <v>5.0134226976570968</v>
      </c>
      <c r="E130" s="345"/>
      <c r="F130" s="345"/>
      <c r="G130" s="345"/>
      <c r="H130" s="345"/>
      <c r="I130" s="345"/>
      <c r="J130" s="345"/>
      <c r="K130" s="345"/>
      <c r="L130" s="345"/>
      <c r="M130" s="345"/>
      <c r="N130" s="345"/>
      <c r="O130" s="338"/>
      <c r="P130" s="390">
        <f>+PAMA!M176/1000</f>
        <v>4.7319168094221151</v>
      </c>
    </row>
    <row r="131" spans="1:18" s="329" customFormat="1" ht="15" customHeight="1">
      <c r="A131" s="332"/>
      <c r="B131" s="378"/>
      <c r="C131" s="378"/>
      <c r="D131" s="333"/>
      <c r="E131" s="333"/>
      <c r="F131" s="333"/>
      <c r="G131" s="333"/>
      <c r="H131" s="333"/>
      <c r="I131" s="333"/>
      <c r="J131" s="333"/>
      <c r="K131" s="333"/>
      <c r="L131" s="333"/>
      <c r="M131" s="333"/>
      <c r="N131" s="333"/>
      <c r="O131" s="67"/>
      <c r="P131" s="341"/>
    </row>
    <row r="132" spans="1:18" s="329" customFormat="1" ht="15" customHeight="1" thickBot="1">
      <c r="A132" s="58"/>
      <c r="B132" s="314"/>
      <c r="C132" s="378" t="s">
        <v>105</v>
      </c>
      <c r="D132" s="314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60"/>
      <c r="P132" s="315"/>
    </row>
    <row r="133" spans="1:18" s="329" customFormat="1" ht="15" customHeight="1">
      <c r="A133" s="569" t="s">
        <v>13</v>
      </c>
      <c r="B133" s="567" t="str">
        <f>PAMA!C141</f>
        <v>EX1102 (PC1250)</v>
      </c>
      <c r="C133" s="567" t="str">
        <f>PAMA!C143</f>
        <v>EX1117 (PC1250)</v>
      </c>
      <c r="D133" s="567" t="str">
        <f>PAMA!C145</f>
        <v>EX1716 (PC2000)</v>
      </c>
      <c r="E133" s="567"/>
      <c r="F133" s="567"/>
      <c r="G133" s="567"/>
      <c r="H133" s="567"/>
      <c r="I133" s="567"/>
      <c r="J133" s="567"/>
      <c r="K133" s="528"/>
      <c r="L133" s="567"/>
      <c r="M133" s="567"/>
      <c r="N133" s="567"/>
      <c r="O133" s="571" t="s">
        <v>7</v>
      </c>
      <c r="P133" s="572"/>
    </row>
    <row r="134" spans="1:18" s="329" customFormat="1" ht="15" customHeight="1">
      <c r="A134" s="570"/>
      <c r="B134" s="568"/>
      <c r="C134" s="568"/>
      <c r="D134" s="568"/>
      <c r="E134" s="568"/>
      <c r="F134" s="568"/>
      <c r="G134" s="568"/>
      <c r="H134" s="568"/>
      <c r="I134" s="568"/>
      <c r="J134" s="568"/>
      <c r="K134" s="529"/>
      <c r="L134" s="568"/>
      <c r="M134" s="568"/>
      <c r="N134" s="568"/>
      <c r="O134" s="388" t="s">
        <v>19</v>
      </c>
      <c r="P134" s="389" t="s">
        <v>20</v>
      </c>
    </row>
    <row r="135" spans="1:18" s="329" customFormat="1" ht="15" customHeight="1">
      <c r="A135" s="335" t="s">
        <v>95</v>
      </c>
      <c r="B135" s="346">
        <f>PAMA!L141/1000</f>
        <v>22.75225</v>
      </c>
      <c r="C135" s="346">
        <f>PAMA!L143/1000</f>
        <v>21.018999999999998</v>
      </c>
      <c r="D135" s="346">
        <f>PAMA!L145</f>
        <v>42293.71</v>
      </c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36">
        <f>PAMA!L157/1000</f>
        <v>169.04763</v>
      </c>
      <c r="P135" s="340"/>
    </row>
    <row r="136" spans="1:18" s="329" customFormat="1" ht="15" customHeight="1" thickBot="1">
      <c r="A136" s="337" t="s">
        <v>96</v>
      </c>
      <c r="B136" s="345">
        <f>+PAMA!$M142/1000</f>
        <v>5.6055227618245294</v>
      </c>
      <c r="C136" s="345">
        <f>PAMA!M144/1000</f>
        <v>6.2612145765929919</v>
      </c>
      <c r="D136" s="345">
        <f>PAMA!M146/1000</f>
        <v>6.9702843297985098</v>
      </c>
      <c r="E136" s="345"/>
      <c r="F136" s="345"/>
      <c r="G136" s="345"/>
      <c r="H136" s="345"/>
      <c r="I136" s="345"/>
      <c r="J136" s="345"/>
      <c r="K136" s="345"/>
      <c r="L136" s="345"/>
      <c r="M136" s="345"/>
      <c r="N136" s="345"/>
      <c r="O136" s="338"/>
      <c r="P136" s="390">
        <f>PAMA!M158/1000</f>
        <v>6.4475164508177532</v>
      </c>
    </row>
    <row r="137" spans="1:18" ht="15" customHeight="1" thickBot="1">
      <c r="A137" s="51"/>
      <c r="B137" s="182" t="s">
        <v>84</v>
      </c>
      <c r="C137" s="182" t="s">
        <v>86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67"/>
      <c r="P137" s="71"/>
    </row>
    <row r="138" spans="1:18" ht="15" customHeight="1">
      <c r="A138" s="569" t="s">
        <v>13</v>
      </c>
      <c r="B138" s="567" t="str">
        <f>+SIMS!$C5</f>
        <v>EX 264 (HT1900)</v>
      </c>
      <c r="C138" s="567" t="str">
        <f>+SIMS!$C7</f>
        <v>EX 265 (HT2500)</v>
      </c>
      <c r="D138" s="567" t="str">
        <f>+SIMS!$C9</f>
        <v>EX 266 (HT2500)</v>
      </c>
      <c r="E138" s="567" t="str">
        <f>+SIMS!$C11</f>
        <v>EX 267 (HT2500)</v>
      </c>
      <c r="F138" s="567" t="str">
        <f>+SIMS!$C13</f>
        <v>EX 268 (HT2500)</v>
      </c>
      <c r="G138" s="567" t="str">
        <f>+SIMS!$C15</f>
        <v>EX 269 (HT2500)</v>
      </c>
      <c r="H138" s="567" t="str">
        <f>+SIMS!$C17</f>
        <v>EX 2701 (HT1200)</v>
      </c>
      <c r="I138" s="567" t="str">
        <f>+SIMS!$C19</f>
        <v>EX 2702 (HT1200)</v>
      </c>
      <c r="J138" s="567" t="str">
        <f>+SIMS!$C21</f>
        <v>EX 272 (HT2500)</v>
      </c>
      <c r="K138" s="567" t="str">
        <f>+SIMS!$C23</f>
        <v>EX 273 (HT2500)</v>
      </c>
      <c r="L138" s="567" t="str">
        <f>+SIMS!$C25</f>
        <v>EX 274 (HT2500)</v>
      </c>
      <c r="M138" s="567" t="str">
        <f>+SIMS!$C27</f>
        <v>EX 275 (PC2000)</v>
      </c>
      <c r="N138" s="567" t="str">
        <f>+SIMS!$C29</f>
        <v>EX 276 (PC2000)</v>
      </c>
      <c r="O138" s="571" t="s">
        <v>7</v>
      </c>
      <c r="P138" s="572"/>
      <c r="R138" s="9"/>
    </row>
    <row r="139" spans="1:18" ht="15" customHeight="1">
      <c r="A139" s="570"/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217" t="s">
        <v>19</v>
      </c>
      <c r="P139" s="218" t="s">
        <v>20</v>
      </c>
    </row>
    <row r="140" spans="1:18" ht="15" customHeight="1">
      <c r="A140" s="54" t="s">
        <v>95</v>
      </c>
      <c r="B140" s="90">
        <f>+SIMS!$L5/1000</f>
        <v>18.737280000000002</v>
      </c>
      <c r="C140" s="90">
        <f>+SIMS!$L7/1000</f>
        <v>38.439399999999992</v>
      </c>
      <c r="D140" s="90">
        <f>+SIMS!$L9/1000</f>
        <v>32.408239999999999</v>
      </c>
      <c r="E140" s="90">
        <f>+SIMS!$L11/1000</f>
        <v>0</v>
      </c>
      <c r="F140" s="90">
        <f>+SIMS!$L13/1000</f>
        <v>53.518039999999999</v>
      </c>
      <c r="G140" s="90">
        <f>+SIMS!$L15/1000</f>
        <v>54.727790000000006</v>
      </c>
      <c r="H140" s="90">
        <f>+SIMS!$L17/1000</f>
        <v>0</v>
      </c>
      <c r="I140" s="90">
        <f>+SIMS!$L19/1000</f>
        <v>0</v>
      </c>
      <c r="J140" s="90">
        <f>+SIMS!$L21/1000</f>
        <v>37.268029999999996</v>
      </c>
      <c r="K140" s="90">
        <f>+SIMS!$L23/1000</f>
        <v>25.987349999999999</v>
      </c>
      <c r="L140" s="90">
        <f>+SIMS!$L25/1000</f>
        <v>48.972840000000005</v>
      </c>
      <c r="M140" s="90">
        <f>+SIMS!$L27/1000</f>
        <v>20.13852</v>
      </c>
      <c r="N140" s="90">
        <f>+SIMS!$L29/1000</f>
        <v>1.7738100000000001</v>
      </c>
      <c r="O140" s="55"/>
      <c r="P140" s="70"/>
    </row>
    <row r="141" spans="1:18" ht="15" customHeight="1" thickBot="1">
      <c r="A141" s="56" t="s">
        <v>96</v>
      </c>
      <c r="B141" s="89">
        <f>+SIMS!$M6/1000</f>
        <v>6.2046301277453288</v>
      </c>
      <c r="C141" s="89">
        <f>+SIMS!$M8/1000</f>
        <v>5.0307409845106852</v>
      </c>
      <c r="D141" s="89">
        <f>+SIMS!$M10/1000</f>
        <v>6.1262905668434939</v>
      </c>
      <c r="E141" s="89">
        <f>+SIMS!$M12/1000</f>
        <v>0</v>
      </c>
      <c r="F141" s="89">
        <f>+SIMS!$M14/1000</f>
        <v>4.9586410862580168</v>
      </c>
      <c r="G141" s="89">
        <f>+SIMS!$M16/1000</f>
        <v>4.9746925830551527</v>
      </c>
      <c r="H141" s="89">
        <f>+SIMS!$M18/1000</f>
        <v>0</v>
      </c>
      <c r="I141" s="89">
        <f>+SIMS!$M20/1000</f>
        <v>0</v>
      </c>
      <c r="J141" s="89">
        <f>+SIMS!$M22/1000</f>
        <v>6.0887069158203433</v>
      </c>
      <c r="K141" s="89">
        <f>+SIMS!$M24/1000</f>
        <v>5.6387114499939397</v>
      </c>
      <c r="L141" s="89">
        <f>+SIMS!$M26/1000</f>
        <v>5.2492590178556107</v>
      </c>
      <c r="M141" s="89">
        <f>+SIMS!$M28/1000</f>
        <v>6.2584549410780932</v>
      </c>
      <c r="N141" s="89">
        <f>+SIMS!$M30/1000</f>
        <v>3.4307834548232332</v>
      </c>
      <c r="O141" s="57"/>
      <c r="P141" s="219"/>
    </row>
    <row r="142" spans="1:18" ht="15" customHeight="1" thickBot="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3"/>
      <c r="P142" s="71"/>
    </row>
    <row r="143" spans="1:18" ht="15" customHeight="1">
      <c r="A143" s="569" t="s">
        <v>13</v>
      </c>
      <c r="B143" s="567" t="str">
        <f>+SIMS!$C31</f>
        <v>EX 277 (PC2000)</v>
      </c>
      <c r="C143" s="567" t="str">
        <f>+SIMS!$C33</f>
        <v>EX 278 (PC2000)</v>
      </c>
      <c r="D143" s="567" t="str">
        <f>+SIMS!$C35</f>
        <v>EX 5279 (HT2600)</v>
      </c>
      <c r="E143" s="567" t="str">
        <f>+SIMS!$C37</f>
        <v>KX-14</v>
      </c>
      <c r="F143" s="567" t="str">
        <f>+SIMS!$C39</f>
        <v>KX-15</v>
      </c>
      <c r="G143" s="567" t="str">
        <f>+SIMS!$C41</f>
        <v>KX-17</v>
      </c>
      <c r="H143" s="567" t="str">
        <f>+SIMS!$C43</f>
        <v>KX-18</v>
      </c>
      <c r="I143" s="567" t="str">
        <f>+SIMS!$C45</f>
        <v>KX-20</v>
      </c>
      <c r="J143" s="567" t="str">
        <f>+SIMS!$C47</f>
        <v>KX-21</v>
      </c>
      <c r="K143" s="567">
        <f>+SIMS!$C49</f>
        <v>0</v>
      </c>
      <c r="L143" s="567"/>
      <c r="M143" s="567"/>
      <c r="N143" s="567"/>
      <c r="O143" s="571" t="s">
        <v>7</v>
      </c>
      <c r="P143" s="572"/>
    </row>
    <row r="144" spans="1:18" ht="15" customHeight="1">
      <c r="A144" s="570"/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217" t="s">
        <v>19</v>
      </c>
      <c r="P144" s="218" t="s">
        <v>20</v>
      </c>
    </row>
    <row r="145" spans="1:16" ht="15" customHeight="1">
      <c r="A145" s="54" t="s">
        <v>95</v>
      </c>
      <c r="B145" s="90">
        <f>+SIMS!$L31/1000</f>
        <v>15.149289999999997</v>
      </c>
      <c r="C145" s="90">
        <f>+SIMS!$L33/1000</f>
        <v>6.2232599999999998</v>
      </c>
      <c r="D145" s="90">
        <f>+SIMS!$L35/1000</f>
        <v>27.342369999999999</v>
      </c>
      <c r="E145" s="90">
        <f>+SIMS!$L37/1000</f>
        <v>4.8449999999999998</v>
      </c>
      <c r="F145" s="90">
        <f>+SIMS!$L39/1000</f>
        <v>8.9109999999999996</v>
      </c>
      <c r="G145" s="264">
        <f>+SIMS!$L41/1000</f>
        <v>1.7955000000000001</v>
      </c>
      <c r="H145" s="264">
        <f>+SIMS!$L43/1000</f>
        <v>0</v>
      </c>
      <c r="I145" s="264">
        <f>+SIMS!$L45/1000</f>
        <v>8.3979999999999997</v>
      </c>
      <c r="J145" s="346">
        <f>+SIMS!$L47/1000</f>
        <v>7.1855000000000002</v>
      </c>
      <c r="K145" s="346">
        <f>+SIMS!$L49/1000</f>
        <v>0</v>
      </c>
      <c r="L145" s="90"/>
      <c r="M145" s="90"/>
      <c r="N145" s="90"/>
      <c r="O145" s="55">
        <f>SIMS!L59/1000</f>
        <v>411.82122000000004</v>
      </c>
      <c r="P145" s="70"/>
    </row>
    <row r="146" spans="1:16" s="1" customFormat="1" ht="15" customHeight="1" thickBot="1">
      <c r="A146" s="56" t="s">
        <v>96</v>
      </c>
      <c r="B146" s="89">
        <f>+SIMS!$M32/1000</f>
        <v>5.1619079838065023</v>
      </c>
      <c r="C146" s="89">
        <f>+SIMS!$M34/1000</f>
        <v>5.0546581695124413</v>
      </c>
      <c r="D146" s="89">
        <f>+SIMS!$M36/1000</f>
        <v>5.0152147381518137</v>
      </c>
      <c r="E146" s="89">
        <f>+SIMS!$M38/1000</f>
        <v>2.7890196078431373</v>
      </c>
      <c r="F146" s="89">
        <f>+SIMS!$M40/1000</f>
        <v>2.6724946695095952</v>
      </c>
      <c r="G146" s="265">
        <f>+SIMS!$M42/1000</f>
        <v>3.3</v>
      </c>
      <c r="H146" s="265">
        <f>+SIMS!$M44/1000</f>
        <v>0</v>
      </c>
      <c r="I146" s="265">
        <f>+SIMS!$M46/1000</f>
        <v>2.7115384615384612</v>
      </c>
      <c r="J146" s="345">
        <f>+SIMS!$M48/1000</f>
        <v>2.7862152946906966</v>
      </c>
      <c r="K146" s="345">
        <f>+SIMS!$M50/1000</f>
        <v>0</v>
      </c>
      <c r="L146" s="89"/>
      <c r="M146" s="89"/>
      <c r="N146" s="89"/>
      <c r="O146" s="57"/>
      <c r="P146" s="219">
        <f>+SIMS!M60/1000</f>
        <v>5.1995365003289535</v>
      </c>
    </row>
    <row r="147" spans="1:16" ht="1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7"/>
      <c r="P147" s="71"/>
    </row>
    <row r="148" spans="1:16" ht="15" hidden="1" customHeight="1">
      <c r="A148" s="51"/>
      <c r="B148" s="182" t="s">
        <v>147</v>
      </c>
      <c r="C148" s="182" t="s">
        <v>85</v>
      </c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3"/>
      <c r="P148" s="71"/>
    </row>
    <row r="149" spans="1:16" ht="15" hidden="1" customHeight="1" thickBot="1">
      <c r="A149" s="565" t="s">
        <v>13</v>
      </c>
      <c r="B149" s="567" t="str">
        <f>+PETROSEA!$C5</f>
        <v>K0152 (EX2600)</v>
      </c>
      <c r="C149" s="567" t="str">
        <f>+PETROSEA!$C7</f>
        <v>K0153 (EX2500)</v>
      </c>
      <c r="D149" s="567"/>
      <c r="E149" s="567"/>
      <c r="F149" s="567"/>
      <c r="G149" s="567"/>
      <c r="H149" s="567"/>
      <c r="I149" s="567"/>
      <c r="J149" s="567"/>
      <c r="K149" s="244"/>
      <c r="L149" s="567"/>
      <c r="M149" s="567"/>
      <c r="N149" s="567"/>
      <c r="O149" s="571" t="s">
        <v>7</v>
      </c>
      <c r="P149" s="572"/>
    </row>
    <row r="150" spans="1:16" ht="15" hidden="1" customHeight="1" thickBot="1">
      <c r="A150" s="566"/>
      <c r="B150" s="568"/>
      <c r="C150" s="568"/>
      <c r="D150" s="568"/>
      <c r="E150" s="568"/>
      <c r="F150" s="568"/>
      <c r="G150" s="568"/>
      <c r="H150" s="568"/>
      <c r="I150" s="568"/>
      <c r="J150" s="568"/>
      <c r="K150" s="245"/>
      <c r="L150" s="568"/>
      <c r="M150" s="568"/>
      <c r="N150" s="568"/>
      <c r="O150" s="217" t="s">
        <v>19</v>
      </c>
      <c r="P150" s="218" t="s">
        <v>20</v>
      </c>
    </row>
    <row r="151" spans="1:16" ht="15" hidden="1" customHeight="1" thickBot="1">
      <c r="A151" s="54" t="s">
        <v>95</v>
      </c>
      <c r="B151" s="90">
        <f>+PETROSEA!$L5/1000</f>
        <v>0</v>
      </c>
      <c r="C151" s="90">
        <f>+PETROSEA!$L7/1000</f>
        <v>0</v>
      </c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55">
        <f>SUM(B151:N151)</f>
        <v>0</v>
      </c>
      <c r="P151" s="70"/>
    </row>
    <row r="152" spans="1:16" ht="15" hidden="1" customHeight="1" thickBot="1">
      <c r="A152" s="56" t="s">
        <v>96</v>
      </c>
      <c r="B152" s="89">
        <f>+PETROSEA!$M6/1000</f>
        <v>0</v>
      </c>
      <c r="C152" s="89">
        <f>+PETROSEA!$M8/1000</f>
        <v>0</v>
      </c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57"/>
      <c r="P152" s="219">
        <f>+PETROSEA!M34/1000</f>
        <v>0</v>
      </c>
    </row>
    <row r="153" spans="1:16" s="1" customFormat="1" ht="15" hidden="1" customHeight="1" thickBo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53"/>
      <c r="P153" s="71"/>
    </row>
    <row r="154" spans="1:16" ht="15" hidden="1" customHeight="1" thickBot="1">
      <c r="A154" s="51"/>
      <c r="B154" s="182"/>
      <c r="C154" s="182" t="s">
        <v>87</v>
      </c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3"/>
      <c r="P154" s="71"/>
    </row>
    <row r="155" spans="1:16" ht="15" hidden="1" customHeight="1" thickBot="1">
      <c r="A155" s="565" t="s">
        <v>13</v>
      </c>
      <c r="B155" s="567" t="str">
        <f>+PETROSEA!$C35</f>
        <v>K0154 (EX2600)</v>
      </c>
      <c r="C155" s="567" t="str">
        <f>+PETROSEA!$C37</f>
        <v>K0164 (EX2600)</v>
      </c>
      <c r="D155" s="567" t="str">
        <f>+PETROSEA!$C39</f>
        <v>K0208 (PC2000)</v>
      </c>
      <c r="E155" s="567" t="str">
        <f>+PETROSEA!$C41</f>
        <v>K0217 (EX2600)</v>
      </c>
      <c r="F155" s="567"/>
      <c r="G155" s="567"/>
      <c r="H155" s="567"/>
      <c r="I155" s="567"/>
      <c r="J155" s="567"/>
      <c r="K155" s="244"/>
      <c r="L155" s="567"/>
      <c r="M155" s="567"/>
      <c r="N155" s="567"/>
      <c r="O155" s="571" t="s">
        <v>7</v>
      </c>
      <c r="P155" s="572"/>
    </row>
    <row r="156" spans="1:16" ht="15" hidden="1" customHeight="1" thickBot="1">
      <c r="A156" s="566"/>
      <c r="B156" s="568"/>
      <c r="C156" s="568"/>
      <c r="D156" s="568"/>
      <c r="E156" s="568"/>
      <c r="F156" s="568"/>
      <c r="G156" s="568"/>
      <c r="H156" s="568"/>
      <c r="I156" s="568"/>
      <c r="J156" s="568"/>
      <c r="K156" s="245"/>
      <c r="L156" s="568"/>
      <c r="M156" s="568"/>
      <c r="N156" s="568"/>
      <c r="O156" s="217" t="s">
        <v>19</v>
      </c>
      <c r="P156" s="218" t="s">
        <v>20</v>
      </c>
    </row>
    <row r="157" spans="1:16" ht="15" hidden="1" customHeight="1" thickBot="1">
      <c r="A157" s="54" t="s">
        <v>95</v>
      </c>
      <c r="B157" s="90">
        <f>+PETROSEA!$L35/1000</f>
        <v>0</v>
      </c>
      <c r="C157" s="90">
        <f>+PETROSEA!$L37/1000</f>
        <v>0</v>
      </c>
      <c r="D157" s="90">
        <f>+PETROSEA!$L39/1000</f>
        <v>0</v>
      </c>
      <c r="E157" s="90">
        <f>+PETROSEA!$L41/1000</f>
        <v>0</v>
      </c>
      <c r="F157" s="90"/>
      <c r="G157" s="90"/>
      <c r="H157" s="90"/>
      <c r="I157" s="90"/>
      <c r="J157" s="90"/>
      <c r="K157" s="90"/>
      <c r="L157" s="90"/>
      <c r="M157" s="90"/>
      <c r="N157" s="90"/>
      <c r="O157" s="55">
        <f>SUM(B157:N157)</f>
        <v>0</v>
      </c>
      <c r="P157" s="70"/>
    </row>
    <row r="158" spans="1:16" ht="15" hidden="1" customHeight="1" thickBot="1">
      <c r="A158" s="56" t="s">
        <v>96</v>
      </c>
      <c r="B158" s="89">
        <f>+PETROSEA!$M36/1000</f>
        <v>0</v>
      </c>
      <c r="C158" s="89">
        <f>+PETROSEA!$M38/1000</f>
        <v>0</v>
      </c>
      <c r="D158" s="89">
        <f>+PETROSEA!$M40/1000</f>
        <v>0</v>
      </c>
      <c r="E158" s="89">
        <f>+PETROSEA!$M42/1000</f>
        <v>0</v>
      </c>
      <c r="F158" s="89"/>
      <c r="G158" s="89"/>
      <c r="H158" s="89"/>
      <c r="I158" s="89"/>
      <c r="J158" s="89"/>
      <c r="K158" s="89"/>
      <c r="L158" s="89"/>
      <c r="M158" s="89"/>
      <c r="N158" s="89"/>
      <c r="O158" s="57"/>
      <c r="P158" s="219">
        <f>+PETROSEA!M64/1000</f>
        <v>0</v>
      </c>
    </row>
    <row r="159" spans="1:16" s="1" customFormat="1" ht="15" hidden="1" customHeight="1" thickBo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53"/>
      <c r="P159" s="71"/>
    </row>
    <row r="160" spans="1:16" ht="15" customHeight="1" thickBot="1">
      <c r="A160" s="51"/>
      <c r="B160" s="378" t="s">
        <v>147</v>
      </c>
      <c r="C160" s="182" t="s">
        <v>126</v>
      </c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3"/>
      <c r="P160" s="71"/>
    </row>
    <row r="161" spans="1:16" ht="15" customHeight="1">
      <c r="A161" s="569" t="s">
        <v>13</v>
      </c>
      <c r="B161" s="567" t="str">
        <f>+PETROSEA!$C65</f>
        <v>K0138 (EX984)</v>
      </c>
      <c r="C161" s="567" t="str">
        <f>+PETROSEA!$C67</f>
        <v>K0152 (EX2600)</v>
      </c>
      <c r="D161" s="567" t="str">
        <f>+PETROSEA!$C69</f>
        <v>K0153 (EX2600)</v>
      </c>
      <c r="E161" s="567" t="str">
        <f>+PETROSEA!$C71</f>
        <v>K0154 (EX2600)</v>
      </c>
      <c r="F161" s="567" t="str">
        <f>+PETROSEA!$C73</f>
        <v>K0161 (EX9350)</v>
      </c>
      <c r="G161" s="567" t="str">
        <f>+PETROSEA!$C75</f>
        <v>K0162 (EX9350)</v>
      </c>
      <c r="H161" s="567" t="str">
        <f>+PETROSEA!$C77</f>
        <v>K0163 (R9350)</v>
      </c>
      <c r="I161" s="567" t="str">
        <f>+PETROSEA!$C79</f>
        <v>K0164 (EX2600)</v>
      </c>
      <c r="J161" s="567" t="str">
        <f>+PETROSEA!$C81</f>
        <v>K0165 (EX2600)</v>
      </c>
      <c r="K161" s="567" t="str">
        <f>+PETROSEA!$C83</f>
        <v>K0166 (EX9350)</v>
      </c>
      <c r="L161" s="567" t="str">
        <f>+PETROSEA!$C85</f>
        <v>K0167 (R9350)</v>
      </c>
      <c r="M161" s="567" t="str">
        <f>+PETROSEA!$C87</f>
        <v>K0178 (EX2600)</v>
      </c>
      <c r="N161" s="567" t="str">
        <f>+PETROSEA!$C89</f>
        <v>K0193 (EX2600)</v>
      </c>
      <c r="O161" s="571" t="s">
        <v>7</v>
      </c>
      <c r="P161" s="572"/>
    </row>
    <row r="162" spans="1:16" ht="15" customHeight="1">
      <c r="A162" s="570"/>
      <c r="B162" s="568"/>
      <c r="C162" s="568"/>
      <c r="D162" s="568"/>
      <c r="E162" s="568"/>
      <c r="F162" s="568"/>
      <c r="G162" s="568"/>
      <c r="H162" s="568"/>
      <c r="I162" s="568"/>
      <c r="J162" s="568"/>
      <c r="K162" s="568"/>
      <c r="L162" s="568"/>
      <c r="M162" s="568"/>
      <c r="N162" s="568"/>
      <c r="O162" s="217" t="s">
        <v>19</v>
      </c>
      <c r="P162" s="218" t="s">
        <v>20</v>
      </c>
    </row>
    <row r="163" spans="1:16" ht="15" customHeight="1">
      <c r="A163" s="54" t="s">
        <v>95</v>
      </c>
      <c r="B163" s="90">
        <f>+PETROSEA!$L65/1000</f>
        <v>14.36</v>
      </c>
      <c r="C163" s="90">
        <f>+PETROSEA!$L67/1000</f>
        <v>82.8</v>
      </c>
      <c r="D163" s="90">
        <f>+PETROSEA!$L69/1000</f>
        <v>36.4</v>
      </c>
      <c r="E163" s="90">
        <f>+PETROSEA!$L71/1000</f>
        <v>63</v>
      </c>
      <c r="F163" s="90">
        <f>+PETROSEA!$L73/1000</f>
        <v>91.32</v>
      </c>
      <c r="G163" s="90">
        <f>+PETROSEA!$L75/1000</f>
        <v>76.36</v>
      </c>
      <c r="H163" s="90">
        <f>+PETROSEA!$L77/1000</f>
        <v>107.36</v>
      </c>
      <c r="I163" s="90">
        <f>+PETROSEA!$L79/1000</f>
        <v>39.32</v>
      </c>
      <c r="J163" s="90">
        <f>+PETROSEA!$L81/1000</f>
        <v>0</v>
      </c>
      <c r="K163" s="90">
        <f>+PETROSEA!$L83/1000</f>
        <v>1.52</v>
      </c>
      <c r="L163" s="264">
        <f>+PETROSEA!$L85/1000</f>
        <v>81.72</v>
      </c>
      <c r="M163" s="264">
        <f>+PETROSEA!$L87/1000</f>
        <v>79.2</v>
      </c>
      <c r="N163" s="264">
        <f>+PETROSEA!$L89/1000</f>
        <v>64.319999999999993</v>
      </c>
      <c r="O163" s="55">
        <f>+O168</f>
        <v>1140.4892999999997</v>
      </c>
      <c r="P163" s="70"/>
    </row>
    <row r="164" spans="1:16" s="1" customFormat="1" ht="15" customHeight="1" thickBot="1">
      <c r="A164" s="56" t="s">
        <v>96</v>
      </c>
      <c r="B164" s="89">
        <f>+PETROSEA!$M66/1000</f>
        <v>5.8810972423398331</v>
      </c>
      <c r="C164" s="89">
        <f>+PETROSEA!$M68/1000</f>
        <v>4.4300517584541055</v>
      </c>
      <c r="D164" s="89">
        <f>+PETROSEA!$M70/1000</f>
        <v>5.0095945714285719</v>
      </c>
      <c r="E164" s="89">
        <f>+PETROSEA!$M72/1000</f>
        <v>6.2533817206349216</v>
      </c>
      <c r="F164" s="89">
        <f>+PETROSEA!$M74/1000</f>
        <v>3.1143645335085406</v>
      </c>
      <c r="G164" s="89">
        <f>+PETROSEA!$M76/1000</f>
        <v>5.3268886485070714</v>
      </c>
      <c r="H164" s="89">
        <f>+PETROSEA!$M78/1000</f>
        <v>2.2677962146050672</v>
      </c>
      <c r="I164" s="89">
        <f>+PETROSEA!$M80/1000</f>
        <v>2.536342207527976</v>
      </c>
      <c r="J164" s="89">
        <f>+PETROSEA!$M82/1000</f>
        <v>0</v>
      </c>
      <c r="K164" s="89">
        <f>+PETROSEA!$M84/1000</f>
        <v>4.0421700000000005</v>
      </c>
      <c r="L164" s="265">
        <f>+PETROSEA!$M86/1000</f>
        <v>3.9581328340675483</v>
      </c>
      <c r="M164" s="265">
        <f>+PETROSEA!$M88/1000</f>
        <v>5.0043091212121205</v>
      </c>
      <c r="N164" s="265">
        <f>+PETROSEA!$M90/1000</f>
        <v>6.0508067226368167</v>
      </c>
      <c r="O164" s="57"/>
      <c r="P164" s="219">
        <f>+P169</f>
        <v>3.9013956963462966</v>
      </c>
    </row>
    <row r="165" spans="1:16" ht="15" customHeight="1" thickBot="1">
      <c r="A165" s="58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60"/>
      <c r="P165" s="72"/>
    </row>
    <row r="166" spans="1:16" ht="15" customHeight="1">
      <c r="A166" s="569" t="s">
        <v>13</v>
      </c>
      <c r="B166" s="567" t="str">
        <f>+PETROSEA!$C91</f>
        <v>K0208 (PC2000)</v>
      </c>
      <c r="C166" s="567" t="str">
        <f>PETROSEA!C93</f>
        <v>K0209 (EX2600)</v>
      </c>
      <c r="D166" s="567" t="str">
        <f>PETROSEA!C95</f>
        <v>K0210 (EX2600)</v>
      </c>
      <c r="E166" s="567" t="str">
        <f>PETROSEA!C97</f>
        <v>K0214 (EXC2000)</v>
      </c>
      <c r="F166" s="567" t="str">
        <f>PETROSEA!C101</f>
        <v>K0217 (EXC2600)</v>
      </c>
      <c r="G166" s="567" t="str">
        <f>PETROSEA!C103</f>
        <v>E 01</v>
      </c>
      <c r="H166" s="567" t="str">
        <f>PETROSEA!C105</f>
        <v>E 02</v>
      </c>
      <c r="I166" s="567" t="str">
        <f>PETROSEA!C107</f>
        <v>E 03</v>
      </c>
      <c r="J166" s="567"/>
      <c r="K166" s="244"/>
      <c r="L166" s="567"/>
      <c r="M166" s="567"/>
      <c r="N166" s="567"/>
      <c r="O166" s="571" t="s">
        <v>7</v>
      </c>
      <c r="P166" s="572"/>
    </row>
    <row r="167" spans="1:16" ht="15" customHeight="1">
      <c r="A167" s="570"/>
      <c r="B167" s="568"/>
      <c r="C167" s="568"/>
      <c r="D167" s="568"/>
      <c r="E167" s="568"/>
      <c r="F167" s="568"/>
      <c r="G167" s="568"/>
      <c r="H167" s="568"/>
      <c r="I167" s="568"/>
      <c r="J167" s="568"/>
      <c r="K167" s="245"/>
      <c r="L167" s="568"/>
      <c r="M167" s="568"/>
      <c r="N167" s="568"/>
      <c r="O167" s="217" t="s">
        <v>19</v>
      </c>
      <c r="P167" s="218" t="s">
        <v>20</v>
      </c>
    </row>
    <row r="168" spans="1:16" ht="15" customHeight="1">
      <c r="A168" s="54" t="s">
        <v>3</v>
      </c>
      <c r="B168" s="264">
        <f>+PETROSEA!$L91/1000</f>
        <v>44.2</v>
      </c>
      <c r="C168" s="346">
        <f>+PETROSEA!$L93/1000</f>
        <v>73.680000000000007</v>
      </c>
      <c r="D168" s="346">
        <f>+PETROSEA!$L95/1000</f>
        <v>66.12</v>
      </c>
      <c r="E168" s="90">
        <f>+PETROSEA!$L97/1000</f>
        <v>36.68</v>
      </c>
      <c r="F168" s="90">
        <f>+PETROSEA!$L101/1000</f>
        <v>75.72</v>
      </c>
      <c r="G168" s="90">
        <f>+PETROSEA!$L103/1000</f>
        <v>20.989699999999996</v>
      </c>
      <c r="H168" s="90">
        <f>+PETROSEA!$L105/1000</f>
        <v>0</v>
      </c>
      <c r="I168" s="346">
        <f>+PETROSEA!$L107/1000</f>
        <v>13.8996</v>
      </c>
      <c r="J168" s="90"/>
      <c r="K168" s="90"/>
      <c r="L168" s="90"/>
      <c r="M168" s="90"/>
      <c r="N168" s="90"/>
      <c r="O168" s="55">
        <f>PETROSEA!L111/1000</f>
        <v>1140.4892999999997</v>
      </c>
      <c r="P168" s="70"/>
    </row>
    <row r="169" spans="1:16" ht="15" customHeight="1" thickBot="1">
      <c r="A169" s="56" t="s">
        <v>5</v>
      </c>
      <c r="B169" s="265">
        <f>+PETROSEA!$M92/1000</f>
        <v>3.9932801900452484</v>
      </c>
      <c r="C169" s="345">
        <f>+PETROSEA!$M94/1000</f>
        <v>2.8736952171552659</v>
      </c>
      <c r="D169" s="345">
        <f>+PETROSEA!$M96/1000</f>
        <v>2.4634624379915309</v>
      </c>
      <c r="E169" s="89">
        <f>+PETROSEA!$M98/1000</f>
        <v>4.7826848309705552</v>
      </c>
      <c r="F169" s="89">
        <f>+PETROSEA!$M102/1000</f>
        <v>3.3605898996302161</v>
      </c>
      <c r="G169" s="345">
        <f>+PETROSEA!$M104/1000</f>
        <v>1.9310643950604345</v>
      </c>
      <c r="H169" s="345">
        <f>+PETROSEA!$M106/1000</f>
        <v>0</v>
      </c>
      <c r="I169" s="345">
        <f>+PETROSEA!$M108/1000</f>
        <v>1.9294953535353532</v>
      </c>
      <c r="J169" s="89"/>
      <c r="K169" s="89"/>
      <c r="L169" s="89"/>
      <c r="M169" s="89"/>
      <c r="N169" s="89"/>
      <c r="O169" s="57"/>
      <c r="P169" s="219">
        <f>+PETROSEA!M112/1000</f>
        <v>3.9013956963462966</v>
      </c>
    </row>
    <row r="170" spans="1:16" ht="15" customHeight="1">
      <c r="A170" s="58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4"/>
      <c r="N170" s="314"/>
      <c r="O170" s="60"/>
      <c r="P170" s="315"/>
    </row>
    <row r="171" spans="1:16" ht="15" customHeight="1" thickBot="1">
      <c r="A171" s="51"/>
      <c r="B171" s="182"/>
      <c r="C171" s="182" t="s">
        <v>105</v>
      </c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3"/>
      <c r="P171" s="71"/>
    </row>
    <row r="172" spans="1:16" ht="15" customHeight="1">
      <c r="A172" s="565" t="s">
        <v>13</v>
      </c>
      <c r="B172" s="567" t="str">
        <f>+PETROSEA!$C113</f>
        <v>K0152 (EX2600)</v>
      </c>
      <c r="C172" s="567" t="str">
        <f>+PETROSEA!$C115</f>
        <v>K0153 (EX2500)</v>
      </c>
      <c r="D172" s="567" t="str">
        <f>+PETROSEA!$C117</f>
        <v>K0217 (EX2600)</v>
      </c>
      <c r="E172" s="567" t="str">
        <f>+PETROSEA!$C119</f>
        <v>K0138 (EX984)</v>
      </c>
      <c r="F172" s="567"/>
      <c r="G172" s="567"/>
      <c r="H172" s="567"/>
      <c r="I172" s="567"/>
      <c r="J172" s="567"/>
      <c r="K172" s="303"/>
      <c r="L172" s="567"/>
      <c r="M172" s="567"/>
      <c r="N172" s="567"/>
      <c r="O172" s="571" t="s">
        <v>7</v>
      </c>
      <c r="P172" s="572"/>
    </row>
    <row r="173" spans="1:16" ht="15" customHeight="1">
      <c r="A173" s="566"/>
      <c r="B173" s="568"/>
      <c r="C173" s="568"/>
      <c r="D173" s="568"/>
      <c r="E173" s="568"/>
      <c r="F173" s="568"/>
      <c r="G173" s="568"/>
      <c r="H173" s="568"/>
      <c r="I173" s="568"/>
      <c r="J173" s="568"/>
      <c r="K173" s="304"/>
      <c r="L173" s="568"/>
      <c r="M173" s="568"/>
      <c r="N173" s="568"/>
      <c r="O173" s="217" t="s">
        <v>19</v>
      </c>
      <c r="P173" s="218" t="s">
        <v>20</v>
      </c>
    </row>
    <row r="174" spans="1:16" ht="15" customHeight="1">
      <c r="A174" s="54" t="s">
        <v>95</v>
      </c>
      <c r="B174" s="264">
        <f>+PETROSEA!$L113/1000</f>
        <v>0</v>
      </c>
      <c r="C174" s="264">
        <f>+PETROSEA!$L115/1000</f>
        <v>0</v>
      </c>
      <c r="D174" s="264">
        <f>+PETROSEA!$L117/1000</f>
        <v>13.8</v>
      </c>
      <c r="E174" s="346">
        <f>+PETROSEA!$L119/1000</f>
        <v>0</v>
      </c>
      <c r="F174" s="264"/>
      <c r="G174" s="264"/>
      <c r="H174" s="264"/>
      <c r="I174" s="264"/>
      <c r="J174" s="264"/>
      <c r="K174" s="264"/>
      <c r="L174" s="264"/>
      <c r="M174" s="264"/>
      <c r="N174" s="264"/>
      <c r="O174" s="55">
        <f>PETROSEA!L129/1000</f>
        <v>0</v>
      </c>
      <c r="P174" s="70"/>
    </row>
    <row r="175" spans="1:16" ht="15" customHeight="1" thickBot="1">
      <c r="A175" s="56" t="s">
        <v>96</v>
      </c>
      <c r="B175" s="265">
        <f>+PETROSEA!$M114/1000</f>
        <v>0</v>
      </c>
      <c r="C175" s="265">
        <f>+PETROSEA!$M116/1000</f>
        <v>0</v>
      </c>
      <c r="D175" s="265">
        <f>+PETROSEA!$M118/1000</f>
        <v>0</v>
      </c>
      <c r="E175" s="345">
        <f>+PETROSEA!$M120/1000</f>
        <v>0</v>
      </c>
      <c r="F175" s="265"/>
      <c r="G175" s="265"/>
      <c r="H175" s="265"/>
      <c r="I175" s="265"/>
      <c r="J175" s="265"/>
      <c r="K175" s="265"/>
      <c r="L175" s="265"/>
      <c r="M175" s="265"/>
      <c r="N175" s="265"/>
      <c r="O175" s="57"/>
      <c r="P175" s="219">
        <f>+PETROSEA!M130/1000</f>
        <v>0</v>
      </c>
    </row>
    <row r="176" spans="1:16" ht="15" customHeight="1">
      <c r="A176" s="58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65"/>
      <c r="P176" s="72"/>
    </row>
    <row r="177" spans="1:18" ht="13.5" thickBot="1">
      <c r="A177" s="51"/>
      <c r="B177" s="182" t="s">
        <v>148</v>
      </c>
      <c r="C177" s="182" t="s">
        <v>88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3"/>
      <c r="P177" s="71"/>
    </row>
    <row r="178" spans="1:18">
      <c r="A178" s="569" t="s">
        <v>13</v>
      </c>
      <c r="B178" s="567" t="str">
        <f>+'BIMA NUSA'!$C5</f>
        <v>EX-S 02</v>
      </c>
      <c r="C178" s="567" t="str">
        <f>+'BIMA NUSA'!$C7</f>
        <v>EX-S 29</v>
      </c>
      <c r="D178" s="567" t="str">
        <f>+'BIMA NUSA'!$C9</f>
        <v>EX-S 30</v>
      </c>
      <c r="E178" s="567" t="str">
        <f>+'BIMA NUSA'!$C11</f>
        <v>EX-S 31</v>
      </c>
      <c r="F178" s="567" t="str">
        <f>+'BIMA NUSA'!$C13</f>
        <v>EX-S 35</v>
      </c>
      <c r="G178" s="567" t="str">
        <f>+'BIMA NUSA'!$C15</f>
        <v>EX-S 36</v>
      </c>
      <c r="H178" s="567" t="str">
        <f>+'BIMA NUSA'!$C23</f>
        <v>EX-S.45</v>
      </c>
      <c r="I178" s="567" t="str">
        <f>+'BIMA NUSA'!$C17</f>
        <v>EX-S 39</v>
      </c>
      <c r="J178" s="567" t="str">
        <f>+'BIMA NUSA'!$C19</f>
        <v>EX-S.40</v>
      </c>
      <c r="K178" s="567" t="str">
        <f>+'BIMA NUSA'!$C21</f>
        <v>EX-S.44</v>
      </c>
      <c r="L178" s="567" t="str">
        <f>+'BIMA NUSA'!$C23</f>
        <v>EX-S.45</v>
      </c>
      <c r="M178" s="567" t="str">
        <f>+'BIMA NUSA'!$C25</f>
        <v>EX-S 46</v>
      </c>
      <c r="N178" s="567" t="str">
        <f>+'BIMA NUSA'!$C27</f>
        <v>EX-S 48</v>
      </c>
      <c r="O178" s="571" t="s">
        <v>7</v>
      </c>
      <c r="P178" s="572"/>
    </row>
    <row r="179" spans="1:18">
      <c r="A179" s="570"/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217" t="s">
        <v>19</v>
      </c>
      <c r="P179" s="218" t="s">
        <v>20</v>
      </c>
    </row>
    <row r="180" spans="1:18">
      <c r="A180" s="54" t="s">
        <v>95</v>
      </c>
      <c r="B180" s="90">
        <f>+'BIMA NUSA'!$L5/1000</f>
        <v>25.060500000000001</v>
      </c>
      <c r="C180" s="90">
        <f>+'BIMA NUSA'!$L7/1000</f>
        <v>17.584499999999998</v>
      </c>
      <c r="D180" s="90">
        <f>+'BIMA NUSA'!$L9/1000</f>
        <v>23.94</v>
      </c>
      <c r="E180" s="90">
        <f>+'BIMA NUSA'!$L11/1000</f>
        <v>0</v>
      </c>
      <c r="F180" s="90">
        <f>+'BIMA NUSA'!$L13/1000</f>
        <v>13.5585</v>
      </c>
      <c r="G180" s="90">
        <f>+'BIMA NUSA'!$L15/1000</f>
        <v>12.882</v>
      </c>
      <c r="H180" s="90">
        <f>+'BIMA NUSA'!$L23/1000</f>
        <v>0</v>
      </c>
      <c r="I180" s="90">
        <f>+'BIMA NUSA'!$L17/1000</f>
        <v>21.564</v>
      </c>
      <c r="J180" s="90">
        <f>+'BIMA NUSA'!$L19/1000</f>
        <v>8.7405000000000008</v>
      </c>
      <c r="K180" s="90">
        <f>+'BIMA NUSA'!$L21/1000</f>
        <v>14.9445</v>
      </c>
      <c r="L180" s="90">
        <f>+'BIMA NUSA'!$L23/1000</f>
        <v>0</v>
      </c>
      <c r="M180" s="264">
        <f>+'BIMA NUSA'!$L25/1000</f>
        <v>5.9939999999999998</v>
      </c>
      <c r="N180" s="264">
        <f>+'BIMA NUSA'!$L27/1000</f>
        <v>6.3360000000000003</v>
      </c>
      <c r="O180" s="55"/>
      <c r="P180" s="70"/>
    </row>
    <row r="181" spans="1:18" ht="13.5" thickBot="1">
      <c r="A181" s="56" t="s">
        <v>96</v>
      </c>
      <c r="B181" s="89">
        <f>+'BIMA NUSA'!$M6/1000</f>
        <v>1.5593480403423714</v>
      </c>
      <c r="C181" s="89">
        <f>+'BIMA NUSA'!$M8/1000</f>
        <v>1.2498613554550884</v>
      </c>
      <c r="D181" s="89">
        <f>+'BIMA NUSA'!$M10/1000</f>
        <v>1.1820115877192983</v>
      </c>
      <c r="E181" s="89">
        <f>+'BIMA NUSA'!$M12/1000</f>
        <v>0</v>
      </c>
      <c r="F181" s="89">
        <f>+'BIMA NUSA'!$M14/1000</f>
        <v>1.1939545381126231</v>
      </c>
      <c r="G181" s="89">
        <f>+'BIMA NUSA'!$M16/1000</f>
        <v>0.83736753842571032</v>
      </c>
      <c r="H181" s="89">
        <f>+'BIMA NUSA'!$M24/1000</f>
        <v>0</v>
      </c>
      <c r="I181" s="89">
        <f>+'BIMA NUSA'!$M18/1000</f>
        <v>2.011649735670562</v>
      </c>
      <c r="J181" s="89">
        <f>+'BIMA NUSA'!$M20/1000</f>
        <v>1.4474388930839195</v>
      </c>
      <c r="K181" s="89">
        <f>+'BIMA NUSA'!$M22/1000</f>
        <v>1.362619074575931</v>
      </c>
      <c r="L181" s="89">
        <f>+'BIMA NUSA'!$M24/1000</f>
        <v>0</v>
      </c>
      <c r="M181" s="265">
        <f>+'BIMA NUSA'!$M26/1000</f>
        <v>1.0891506506506508</v>
      </c>
      <c r="N181" s="265">
        <f>+'BIMA NUSA'!$M28/1000</f>
        <v>0.55250378787878784</v>
      </c>
      <c r="O181" s="57"/>
      <c r="P181" s="219"/>
    </row>
    <row r="182" spans="1:18" ht="13.5" thickBot="1">
      <c r="A182" s="58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65">
        <f>+O180+O164+O100</f>
        <v>0</v>
      </c>
      <c r="P182" s="72"/>
    </row>
    <row r="183" spans="1:18">
      <c r="A183" s="569" t="s">
        <v>13</v>
      </c>
      <c r="B183" s="567" t="str">
        <f>+'BIMA NUSA'!$C29</f>
        <v>EX-S 49</v>
      </c>
      <c r="C183" s="567" t="str">
        <f>+'BIMA NUSA'!$C31</f>
        <v>EX-S 51</v>
      </c>
      <c r="D183" s="567" t="str">
        <f>+'BIMA NUSA'!$C33</f>
        <v>EX-S 52</v>
      </c>
      <c r="E183" s="567" t="str">
        <f>+'BIMA NUSA'!$C35</f>
        <v>EX-S 53</v>
      </c>
      <c r="F183" s="567" t="str">
        <f>+'BIMA NUSA'!$C37</f>
        <v>EX-S 54</v>
      </c>
      <c r="G183" s="567" t="str">
        <f>+'BIMA NUSA'!$C39</f>
        <v>EX-S 55</v>
      </c>
      <c r="H183" s="567" t="str">
        <f>+'BIMA NUSA'!$C41</f>
        <v>EX-S 65</v>
      </c>
      <c r="I183" s="567" t="str">
        <f>+'BIMA NUSA'!$C43</f>
        <v>EX-S 70</v>
      </c>
      <c r="J183" s="567">
        <f>+'BIMA NUSA'!$C45</f>
        <v>0</v>
      </c>
      <c r="K183" s="567">
        <f>+'BIMA NUSA'!$C47</f>
        <v>0</v>
      </c>
      <c r="L183" s="567">
        <f>+'BIMA NUSA'!$C49</f>
        <v>0</v>
      </c>
      <c r="M183" s="567">
        <f>+'BIMA NUSA'!$C51</f>
        <v>0</v>
      </c>
      <c r="N183" s="567">
        <f>+'BIMA NUSA'!$C52</f>
        <v>0</v>
      </c>
      <c r="O183" s="571" t="s">
        <v>7</v>
      </c>
      <c r="P183" s="572"/>
    </row>
    <row r="184" spans="1:18">
      <c r="A184" s="570"/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217" t="s">
        <v>19</v>
      </c>
      <c r="P184" s="218" t="s">
        <v>20</v>
      </c>
    </row>
    <row r="185" spans="1:18">
      <c r="A185" s="54" t="s">
        <v>95</v>
      </c>
      <c r="B185" s="264">
        <f>+'BIMA NUSA'!$L29/1000</f>
        <v>0.79049999999999998</v>
      </c>
      <c r="C185" s="264">
        <f>+'BIMA NUSA'!$L31/1000</f>
        <v>0</v>
      </c>
      <c r="D185" s="264">
        <f>+'BIMA NUSA'!$L33/1000</f>
        <v>0</v>
      </c>
      <c r="E185" s="264">
        <f>+'BIMA NUSA'!$L35/1000</f>
        <v>23.516999999999999</v>
      </c>
      <c r="F185" s="264">
        <f>+'BIMA NUSA'!$L37/1000</f>
        <v>0</v>
      </c>
      <c r="G185" s="346">
        <f>+'BIMA NUSA'!$L39/1000</f>
        <v>0</v>
      </c>
      <c r="H185" s="346">
        <f>+'BIMA NUSA'!$L41/1000</f>
        <v>24.609000000000002</v>
      </c>
      <c r="I185" s="346">
        <f>+'BIMA NUSA'!$L43/1000</f>
        <v>24.288</v>
      </c>
      <c r="J185" s="346">
        <f>+'BIMA NUSA'!$L45/1000</f>
        <v>0</v>
      </c>
      <c r="K185" s="346">
        <f>+'BIMA NUSA'!$L47/1000</f>
        <v>0</v>
      </c>
      <c r="L185" s="346">
        <f>+'BIMA NUSA'!$L49/1000</f>
        <v>0</v>
      </c>
      <c r="M185" s="90"/>
      <c r="N185" s="90"/>
      <c r="O185" s="55">
        <f>'BIMA NUSA'!L51/1000</f>
        <v>223.809</v>
      </c>
      <c r="P185" s="70"/>
    </row>
    <row r="186" spans="1:18" ht="13.5" thickBot="1">
      <c r="A186" s="56" t="s">
        <v>96</v>
      </c>
      <c r="B186" s="265">
        <f>+'BIMA NUSA'!$M30/1000</f>
        <v>1.3160000000000001</v>
      </c>
      <c r="C186" s="265">
        <f>+'BIMA NUSA'!$M32/1000</f>
        <v>0</v>
      </c>
      <c r="D186" s="265">
        <f>+'BIMA NUSA'!$M34/1000</f>
        <v>0</v>
      </c>
      <c r="E186" s="265">
        <f>+'BIMA NUSA'!$M36/1000</f>
        <v>1.6375003087128459</v>
      </c>
      <c r="F186" s="265">
        <f>+'BIMA NUSA'!$M38/1000</f>
        <v>0</v>
      </c>
      <c r="G186" s="345">
        <f>+'BIMA NUSA'!$M40/1000</f>
        <v>0</v>
      </c>
      <c r="H186" s="345">
        <f>+'BIMA NUSA'!$M42/1000</f>
        <v>1.9195690558332317</v>
      </c>
      <c r="I186" s="345">
        <f>+'BIMA NUSA'!$M44/1000</f>
        <v>2.0878850889328064</v>
      </c>
      <c r="J186" s="345">
        <f>+'BIMA NUSA'!$M46/1000</f>
        <v>0</v>
      </c>
      <c r="K186" s="345">
        <f>+'BIMA NUSA'!$M48/1000</f>
        <v>0</v>
      </c>
      <c r="L186" s="345">
        <f>+'BIMA NUSA'!$M50/1000</f>
        <v>0</v>
      </c>
      <c r="M186" s="89"/>
      <c r="N186" s="89"/>
      <c r="O186" s="57"/>
      <c r="P186" s="219">
        <f>+'BIMA NUSA'!$M$52/1000</f>
        <v>1.5202724475557283</v>
      </c>
    </row>
    <row r="187" spans="1:18">
      <c r="A187" s="58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65">
        <f>+O185+O169+O105</f>
        <v>223.809</v>
      </c>
      <c r="P187" s="72"/>
    </row>
    <row r="188" spans="1:18" hidden="1">
      <c r="A188" s="51"/>
      <c r="B188" s="182" t="s">
        <v>149</v>
      </c>
      <c r="C188" s="182" t="s">
        <v>105</v>
      </c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3"/>
      <c r="P188" s="71"/>
    </row>
    <row r="189" spans="1:18" hidden="1">
      <c r="A189" s="569" t="s">
        <v>13</v>
      </c>
      <c r="B189" s="567" t="str">
        <f>+KMI!$C5</f>
        <v>EX-5006</v>
      </c>
      <c r="C189" s="567" t="str">
        <f>+KMI!$C7</f>
        <v>EX-5029</v>
      </c>
      <c r="D189" s="567"/>
      <c r="E189" s="567"/>
      <c r="F189" s="567"/>
      <c r="G189" s="567"/>
      <c r="H189" s="567"/>
      <c r="I189" s="222"/>
      <c r="J189" s="567"/>
      <c r="K189" s="244"/>
      <c r="L189" s="567"/>
      <c r="M189" s="567"/>
      <c r="N189" s="567"/>
      <c r="O189" s="571" t="s">
        <v>7</v>
      </c>
      <c r="P189" s="572"/>
    </row>
    <row r="190" spans="1:18" hidden="1">
      <c r="A190" s="570"/>
      <c r="B190" s="568"/>
      <c r="C190" s="568"/>
      <c r="D190" s="568"/>
      <c r="E190" s="568"/>
      <c r="F190" s="568"/>
      <c r="G190" s="568"/>
      <c r="H190" s="568"/>
      <c r="I190" s="223"/>
      <c r="J190" s="568"/>
      <c r="K190" s="245"/>
      <c r="L190" s="568"/>
      <c r="M190" s="568"/>
      <c r="N190" s="568"/>
      <c r="O190" s="217" t="s">
        <v>19</v>
      </c>
      <c r="P190" s="218" t="s">
        <v>20</v>
      </c>
    </row>
    <row r="191" spans="1:18" hidden="1">
      <c r="A191" s="54" t="s">
        <v>95</v>
      </c>
      <c r="B191" s="90">
        <f>+KMI!$L5/1000</f>
        <v>0</v>
      </c>
      <c r="C191" s="264">
        <f>+KMI!$L7/1000</f>
        <v>0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55">
        <f>SUM($B$191:$N$191)</f>
        <v>0</v>
      </c>
      <c r="P191" s="70"/>
    </row>
    <row r="192" spans="1:18" ht="15" hidden="1" customHeight="1" thickBot="1">
      <c r="A192" s="56" t="s">
        <v>96</v>
      </c>
      <c r="B192" s="89">
        <f>+KMI!$M6/1000</f>
        <v>0</v>
      </c>
      <c r="C192" s="265">
        <f>+KMI!$M8/1000</f>
        <v>0</v>
      </c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57"/>
      <c r="P192" s="219">
        <f>+KMI!$M$18/1000</f>
        <v>0</v>
      </c>
      <c r="R192" s="73"/>
    </row>
    <row r="193" spans="1:18" ht="15" hidden="1" customHeight="1" thickBot="1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65"/>
      <c r="P193" s="72"/>
      <c r="R193" s="73"/>
    </row>
    <row r="194" spans="1:18" s="329" customFormat="1" ht="15" hidden="1" customHeight="1" thickBot="1">
      <c r="A194" s="332"/>
      <c r="B194" s="378" t="s">
        <v>149</v>
      </c>
      <c r="C194" s="378" t="s">
        <v>85</v>
      </c>
      <c r="D194" s="333"/>
      <c r="E194" s="333"/>
      <c r="F194" s="333"/>
      <c r="G194" s="333"/>
      <c r="H194" s="333"/>
      <c r="I194" s="333"/>
      <c r="J194" s="333"/>
      <c r="K194" s="333"/>
      <c r="L194" s="333"/>
      <c r="M194" s="333"/>
      <c r="N194" s="333"/>
      <c r="O194" s="334"/>
      <c r="P194" s="341"/>
      <c r="R194" s="342"/>
    </row>
    <row r="195" spans="1:18" s="329" customFormat="1" ht="15" hidden="1" customHeight="1">
      <c r="A195" s="569" t="s">
        <v>13</v>
      </c>
      <c r="B195" s="567" t="str">
        <f>+KMI!$C21</f>
        <v>EX-5029</v>
      </c>
      <c r="C195" s="567" t="str">
        <f>+KMI!$C23</f>
        <v>EX-5006</v>
      </c>
      <c r="D195" s="567"/>
      <c r="E195" s="567"/>
      <c r="F195" s="567"/>
      <c r="G195" s="567"/>
      <c r="H195" s="567"/>
      <c r="I195" s="391"/>
      <c r="J195" s="567"/>
      <c r="K195" s="391"/>
      <c r="L195" s="567"/>
      <c r="M195" s="567"/>
      <c r="N195" s="567"/>
      <c r="O195" s="571" t="s">
        <v>7</v>
      </c>
      <c r="P195" s="572"/>
      <c r="R195" s="342"/>
    </row>
    <row r="196" spans="1:18" s="329" customFormat="1" ht="15" hidden="1" customHeight="1">
      <c r="A196" s="570"/>
      <c r="B196" s="568"/>
      <c r="C196" s="568"/>
      <c r="D196" s="568"/>
      <c r="E196" s="568"/>
      <c r="F196" s="568"/>
      <c r="G196" s="568"/>
      <c r="H196" s="568"/>
      <c r="I196" s="392"/>
      <c r="J196" s="568"/>
      <c r="K196" s="392"/>
      <c r="L196" s="568"/>
      <c r="M196" s="568"/>
      <c r="N196" s="568"/>
      <c r="O196" s="388" t="s">
        <v>19</v>
      </c>
      <c r="P196" s="389" t="s">
        <v>20</v>
      </c>
      <c r="R196" s="342"/>
    </row>
    <row r="197" spans="1:18" s="329" customFormat="1" ht="15" hidden="1" customHeight="1">
      <c r="A197" s="335" t="s">
        <v>95</v>
      </c>
      <c r="B197" s="346">
        <f>+KMI!$L21/1000</f>
        <v>0</v>
      </c>
      <c r="C197" s="346">
        <f>+KMI!$L23/1000</f>
        <v>0</v>
      </c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36">
        <f>KMI!L33/1000</f>
        <v>0</v>
      </c>
      <c r="P197" s="340"/>
      <c r="R197" s="342"/>
    </row>
    <row r="198" spans="1:18" ht="15" hidden="1" customHeight="1" thickBot="1">
      <c r="A198" s="337" t="s">
        <v>96</v>
      </c>
      <c r="B198" s="345">
        <f>+KMI!$M22/1000</f>
        <v>0</v>
      </c>
      <c r="C198" s="345">
        <f>+KMI!$M24/1000</f>
        <v>0</v>
      </c>
      <c r="D198" s="345"/>
      <c r="E198" s="345"/>
      <c r="F198" s="345"/>
      <c r="G198" s="345"/>
      <c r="H198" s="345"/>
      <c r="I198" s="345"/>
      <c r="J198" s="345"/>
      <c r="K198" s="345"/>
      <c r="L198" s="345"/>
      <c r="M198" s="345"/>
      <c r="N198" s="345"/>
      <c r="O198" s="338"/>
      <c r="P198" s="390">
        <f>+KMI!$M$34/1000</f>
        <v>0</v>
      </c>
      <c r="R198" s="73"/>
    </row>
    <row r="199" spans="1:18" s="329" customFormat="1" ht="15" customHeight="1">
      <c r="A199" s="58"/>
      <c r="B199" s="314"/>
      <c r="C199" s="314"/>
      <c r="D199" s="314"/>
      <c r="E199" s="314"/>
      <c r="F199" s="314"/>
      <c r="G199" s="314"/>
      <c r="H199" s="314"/>
      <c r="I199" s="314"/>
      <c r="J199" s="314"/>
      <c r="K199" s="314"/>
      <c r="L199" s="314"/>
      <c r="M199" s="314"/>
      <c r="N199" s="314"/>
      <c r="O199" s="60"/>
      <c r="P199" s="315"/>
      <c r="R199" s="342"/>
    </row>
    <row r="200" spans="1:18" s="329" customFormat="1" ht="15" customHeight="1" thickBot="1">
      <c r="A200" s="332"/>
      <c r="B200" s="378" t="s">
        <v>198</v>
      </c>
      <c r="C200" s="378" t="s">
        <v>199</v>
      </c>
      <c r="D200" s="333"/>
      <c r="E200" s="333"/>
      <c r="F200" s="333"/>
      <c r="G200" s="333"/>
      <c r="H200" s="333"/>
      <c r="I200" s="333"/>
      <c r="J200" s="333"/>
      <c r="K200" s="333"/>
      <c r="L200" s="333"/>
      <c r="M200" s="333"/>
      <c r="N200" s="333"/>
      <c r="O200" s="334"/>
      <c r="P200" s="341"/>
      <c r="R200" s="342"/>
    </row>
    <row r="201" spans="1:18" s="329" customFormat="1" ht="15" customHeight="1">
      <c r="A201" s="569" t="s">
        <v>13</v>
      </c>
      <c r="B201" s="567" t="str">
        <f>+DUM!$C21</f>
        <v>EX-201</v>
      </c>
      <c r="C201" s="567" t="str">
        <f>+DUM!$C23</f>
        <v>EX-401</v>
      </c>
      <c r="D201" s="567" t="str">
        <f>+DUM!$C25</f>
        <v>EX-402</v>
      </c>
      <c r="E201" s="567" t="str">
        <f>+DUM!$C27</f>
        <v>EX-403</v>
      </c>
      <c r="F201" s="567"/>
      <c r="G201" s="567"/>
      <c r="H201" s="567"/>
      <c r="I201" s="400"/>
      <c r="J201" s="567"/>
      <c r="K201" s="400"/>
      <c r="L201" s="567"/>
      <c r="M201" s="567"/>
      <c r="N201" s="567"/>
      <c r="O201" s="571" t="s">
        <v>7</v>
      </c>
      <c r="P201" s="572"/>
      <c r="R201" s="342"/>
    </row>
    <row r="202" spans="1:18" s="329" customFormat="1" ht="15" customHeight="1">
      <c r="A202" s="570"/>
      <c r="B202" s="568"/>
      <c r="C202" s="568"/>
      <c r="D202" s="568"/>
      <c r="E202" s="568"/>
      <c r="F202" s="568"/>
      <c r="G202" s="568"/>
      <c r="H202" s="568"/>
      <c r="I202" s="401"/>
      <c r="J202" s="568"/>
      <c r="K202" s="401"/>
      <c r="L202" s="568"/>
      <c r="M202" s="568"/>
      <c r="N202" s="568"/>
      <c r="O202" s="388" t="s">
        <v>19</v>
      </c>
      <c r="P202" s="389" t="s">
        <v>20</v>
      </c>
      <c r="R202" s="342"/>
    </row>
    <row r="203" spans="1:18" s="329" customFormat="1" ht="15" customHeight="1">
      <c r="A203" s="335" t="s">
        <v>95</v>
      </c>
      <c r="B203" s="346">
        <f>+DUM!$L21/1000</f>
        <v>0.85799999999999998</v>
      </c>
      <c r="C203" s="346">
        <f>+DUM!$L23/1000</f>
        <v>25.102</v>
      </c>
      <c r="D203" s="346">
        <f>+DUM!$L25/1000</f>
        <v>21.538</v>
      </c>
      <c r="E203" s="346">
        <f>+DUM!$L27/1000</f>
        <v>24.574000000000002</v>
      </c>
      <c r="F203" s="346"/>
      <c r="G203" s="346"/>
      <c r="H203" s="346"/>
      <c r="I203" s="346"/>
      <c r="J203" s="346"/>
      <c r="K203" s="346"/>
      <c r="L203" s="346"/>
      <c r="M203" s="346"/>
      <c r="N203" s="346"/>
      <c r="O203" s="336">
        <f>DUM!L33/1000</f>
        <v>72.072000000000003</v>
      </c>
      <c r="P203" s="340"/>
      <c r="R203" s="342"/>
    </row>
    <row r="204" spans="1:18" s="329" customFormat="1" ht="15" customHeight="1" thickBot="1">
      <c r="A204" s="337" t="s">
        <v>96</v>
      </c>
      <c r="B204" s="345">
        <f>+DUM!$M22/1000</f>
        <v>2.1384615384615384</v>
      </c>
      <c r="C204" s="345">
        <f>+DUM!$M24/1000</f>
        <v>2.6987839526730935</v>
      </c>
      <c r="D204" s="345">
        <f>+DUM!$M26/1000</f>
        <v>2.312845735444331</v>
      </c>
      <c r="E204" s="345">
        <f>+DUM!$M28/1000</f>
        <v>2.5267373410922116</v>
      </c>
      <c r="F204" s="345"/>
      <c r="G204" s="345"/>
      <c r="H204" s="345"/>
      <c r="I204" s="345"/>
      <c r="J204" s="345"/>
      <c r="K204" s="345"/>
      <c r="L204" s="345"/>
      <c r="M204" s="345"/>
      <c r="N204" s="345"/>
      <c r="O204" s="338"/>
      <c r="P204" s="390">
        <f>+DUM!$M$34/1000</f>
        <v>2.5181178495115994</v>
      </c>
      <c r="R204" s="342"/>
    </row>
    <row r="205" spans="1:18" s="329" customFormat="1" ht="15" customHeight="1">
      <c r="A205" s="58"/>
      <c r="B205" s="314"/>
      <c r="C205" s="314"/>
      <c r="D205" s="314"/>
      <c r="E205" s="314"/>
      <c r="F205" s="314"/>
      <c r="G205" s="314"/>
      <c r="H205" s="314"/>
      <c r="I205" s="314"/>
      <c r="J205" s="314"/>
      <c r="K205" s="314"/>
      <c r="L205" s="314"/>
      <c r="M205" s="314"/>
      <c r="N205" s="314"/>
      <c r="O205" s="60"/>
      <c r="P205" s="315"/>
      <c r="R205" s="342"/>
    </row>
    <row r="206" spans="1:18" s="329" customFormat="1" ht="15" customHeight="1">
      <c r="A206" s="58"/>
      <c r="B206" s="314"/>
      <c r="C206" s="314"/>
      <c r="D206" s="314"/>
      <c r="E206" s="314"/>
      <c r="F206" s="314"/>
      <c r="G206" s="314"/>
      <c r="H206" s="314"/>
      <c r="I206" s="314"/>
      <c r="J206" s="314"/>
      <c r="K206" s="314"/>
      <c r="L206" s="314"/>
      <c r="M206" s="314"/>
      <c r="N206" s="314"/>
      <c r="O206" s="60"/>
      <c r="P206" s="315"/>
      <c r="R206" s="342"/>
    </row>
    <row r="207" spans="1:18" s="329" customFormat="1" ht="15" customHeight="1">
      <c r="A207" s="58"/>
      <c r="B207" s="314"/>
      <c r="C207" s="314"/>
      <c r="D207" s="314"/>
      <c r="E207" s="314"/>
      <c r="F207" s="314"/>
      <c r="G207" s="314"/>
      <c r="H207" s="314"/>
      <c r="I207" s="314"/>
      <c r="J207" s="314"/>
      <c r="K207" s="314"/>
      <c r="L207" s="314"/>
      <c r="M207" s="314"/>
      <c r="N207" s="314"/>
      <c r="O207" s="60"/>
      <c r="P207" s="315"/>
      <c r="R207" s="342"/>
    </row>
    <row r="208" spans="1:18" s="329" customFormat="1" ht="15" customHeight="1">
      <c r="A208" s="58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14"/>
      <c r="M208" s="314"/>
      <c r="N208" s="314"/>
      <c r="O208" s="60"/>
      <c r="P208" s="315"/>
      <c r="R208" s="342"/>
    </row>
    <row r="209" spans="1:18" s="329" customFormat="1" ht="15" customHeight="1">
      <c r="A209" s="58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14"/>
      <c r="M209" s="314"/>
      <c r="N209" s="314"/>
      <c r="O209" s="60"/>
      <c r="P209" s="315"/>
      <c r="R209" s="342"/>
    </row>
    <row r="210" spans="1:18" s="329" customFormat="1" ht="15" customHeight="1">
      <c r="A210" s="58"/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60"/>
      <c r="P210" s="315"/>
      <c r="R210" s="342"/>
    </row>
    <row r="211" spans="1:18" s="329" customFormat="1" ht="15" customHeight="1">
      <c r="A211" s="58"/>
      <c r="B211" s="314"/>
      <c r="C211" s="314"/>
      <c r="D211" s="314"/>
      <c r="E211" s="314"/>
      <c r="F211" s="314"/>
      <c r="G211" s="314"/>
      <c r="H211" s="314"/>
      <c r="I211" s="314"/>
      <c r="J211" s="314"/>
      <c r="K211" s="314"/>
      <c r="L211" s="314"/>
      <c r="M211" s="314"/>
      <c r="N211" s="314"/>
      <c r="O211" s="60"/>
      <c r="P211" s="315"/>
      <c r="R211" s="342"/>
    </row>
    <row r="212" spans="1:18" s="329" customFormat="1" ht="15" customHeight="1">
      <c r="A212" s="58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4"/>
      <c r="N212" s="314"/>
      <c r="O212" s="60"/>
      <c r="P212" s="315"/>
      <c r="R212" s="342"/>
    </row>
    <row r="213" spans="1:18" s="329" customFormat="1" ht="15" customHeight="1">
      <c r="A213" s="5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60"/>
      <c r="P213" s="315"/>
      <c r="R213" s="342"/>
    </row>
    <row r="214" spans="1:18" s="329" customFormat="1" ht="15" customHeight="1">
      <c r="A214" s="58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60"/>
      <c r="P214" s="315"/>
      <c r="R214" s="342"/>
    </row>
    <row r="215" spans="1:18" s="329" customFormat="1" ht="15" customHeight="1">
      <c r="A215" s="58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60"/>
      <c r="P215" s="315"/>
      <c r="R215" s="342"/>
    </row>
    <row r="216" spans="1:18" s="329" customFormat="1" ht="15" customHeight="1">
      <c r="A216" s="58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4"/>
      <c r="N216" s="314"/>
      <c r="O216" s="60"/>
      <c r="P216" s="315"/>
      <c r="R216" s="342"/>
    </row>
    <row r="217" spans="1:18" s="329" customFormat="1" ht="15" customHeight="1">
      <c r="A217" s="5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60"/>
      <c r="P217" s="315"/>
      <c r="R217" s="342"/>
    </row>
    <row r="218" spans="1:18" s="329" customFormat="1" ht="15" customHeight="1">
      <c r="A218" s="58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60"/>
      <c r="P218" s="315"/>
      <c r="R218" s="342"/>
    </row>
    <row r="219" spans="1:18" ht="15" customHeight="1">
      <c r="R219" s="73"/>
    </row>
    <row r="220" spans="1:18" ht="15" hidden="1" customHeight="1">
      <c r="O220" s="74" t="e">
        <f>+#REF!</f>
        <v>#REF!</v>
      </c>
      <c r="P220" s="73" t="e">
        <f>+#REF!</f>
        <v>#REF!</v>
      </c>
      <c r="R220" s="73"/>
    </row>
    <row r="221" spans="1:18" ht="15" hidden="1" customHeight="1">
      <c r="O221" s="74">
        <f>+O99</f>
        <v>0</v>
      </c>
      <c r="P221" s="73">
        <f>+P100</f>
        <v>0</v>
      </c>
      <c r="R221" s="73"/>
    </row>
    <row r="222" spans="1:18" ht="15" hidden="1" customHeight="1">
      <c r="O222" s="74" t="e">
        <f>+#REF!</f>
        <v>#REF!</v>
      </c>
      <c r="P222" s="73" t="e">
        <f>+#REF!</f>
        <v>#REF!</v>
      </c>
      <c r="R222" s="73"/>
    </row>
    <row r="223" spans="1:18" ht="15" hidden="1" customHeight="1">
      <c r="O223" s="74" t="e">
        <f>+#REF!</f>
        <v>#REF!</v>
      </c>
      <c r="P223" s="73" t="e">
        <f>+#REF!</f>
        <v>#REF!</v>
      </c>
      <c r="R223" s="73"/>
    </row>
    <row r="224" spans="1:18" ht="15" hidden="1" customHeight="1">
      <c r="O224" s="74">
        <f>+O145</f>
        <v>411.82122000000004</v>
      </c>
      <c r="P224" s="73">
        <f>+P146</f>
        <v>5.1995365003289535</v>
      </c>
      <c r="R224" s="73"/>
    </row>
    <row r="225" spans="2:18" ht="15" hidden="1" customHeight="1">
      <c r="O225" s="74" t="e">
        <f>+#REF!</f>
        <v>#REF!</v>
      </c>
      <c r="P225" s="73" t="e">
        <f>+#REF!</f>
        <v>#REF!</v>
      </c>
      <c r="R225" s="73"/>
    </row>
    <row r="226" spans="2:18" ht="15" hidden="1" customHeight="1">
      <c r="O226" s="74" t="e">
        <f>+#REF!</f>
        <v>#REF!</v>
      </c>
      <c r="P226" s="73" t="e">
        <f>+#REF!</f>
        <v>#REF!</v>
      </c>
      <c r="R226" s="73"/>
    </row>
    <row r="227" spans="2:18" ht="15" hidden="1" customHeight="1">
      <c r="O227" s="74">
        <f>+O157</f>
        <v>0</v>
      </c>
      <c r="P227" s="73">
        <f>+P158</f>
        <v>0</v>
      </c>
      <c r="R227" s="73"/>
    </row>
    <row r="228" spans="2:18" ht="15" hidden="1" customHeight="1">
      <c r="O228" s="74">
        <f>+O163</f>
        <v>1140.4892999999997</v>
      </c>
      <c r="P228" s="73">
        <f>+P164</f>
        <v>3.9013956963462966</v>
      </c>
      <c r="R228" s="73"/>
    </row>
    <row r="229" spans="2:18" ht="15" hidden="1" customHeight="1">
      <c r="O229" s="74">
        <f>+O168</f>
        <v>1140.4892999999997</v>
      </c>
      <c r="P229" s="73">
        <f>+P169</f>
        <v>3.9013956963462966</v>
      </c>
      <c r="R229" s="73"/>
    </row>
    <row r="230" spans="2:18" ht="15" hidden="1" customHeight="1">
      <c r="O230" s="74">
        <f>+O191</f>
        <v>0</v>
      </c>
      <c r="P230" s="73">
        <f>+P192</f>
        <v>0</v>
      </c>
      <c r="R230" s="73"/>
    </row>
    <row r="231" spans="2:18" ht="15" hidden="1" customHeight="1">
      <c r="O231" s="74" t="e">
        <f>SUM(O220:O230)</f>
        <v>#REF!</v>
      </c>
      <c r="P231" s="73" t="e">
        <f>SUMPRODUCT(O220:O230,P220:P230)/O231</f>
        <v>#REF!</v>
      </c>
      <c r="R231" s="73"/>
    </row>
    <row r="232" spans="2:18" ht="15" customHeight="1">
      <c r="R232" s="73"/>
    </row>
    <row r="233" spans="2:18" ht="15" customHeight="1">
      <c r="R233" s="73"/>
    </row>
    <row r="234" spans="2:18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P234" s="7"/>
    </row>
    <row r="235" spans="2:18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P235" s="7"/>
    </row>
    <row r="236" spans="2:18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P236" s="7"/>
    </row>
    <row r="237" spans="2:18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P237" s="7"/>
    </row>
    <row r="238" spans="2:18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P238" s="7"/>
    </row>
    <row r="239" spans="2:18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P239" s="7"/>
    </row>
    <row r="240" spans="2:18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P240" s="7"/>
    </row>
    <row r="241" s="7" customFormat="1"/>
    <row r="242" s="7" customFormat="1"/>
    <row r="243" s="7" customFormat="1"/>
    <row r="244" s="7" customFormat="1"/>
    <row r="245" s="7" customFormat="1"/>
    <row r="246" s="7" customFormat="1"/>
    <row r="247" s="7" customFormat="1"/>
    <row r="248" s="7" customFormat="1"/>
    <row r="249" s="7" customFormat="1"/>
    <row r="250" s="7" customFormat="1"/>
    <row r="251" s="7" customFormat="1"/>
  </sheetData>
  <mergeCells count="411">
    <mergeCell ref="A172:A173"/>
    <mergeCell ref="B172:B173"/>
    <mergeCell ref="L201:L202"/>
    <mergeCell ref="M201:M202"/>
    <mergeCell ref="N201:N202"/>
    <mergeCell ref="E201:E202"/>
    <mergeCell ref="F201:F202"/>
    <mergeCell ref="G201:G202"/>
    <mergeCell ref="H201:H202"/>
    <mergeCell ref="A178:A179"/>
    <mergeCell ref="B178:B179"/>
    <mergeCell ref="C178:C179"/>
    <mergeCell ref="E189:E190"/>
    <mergeCell ref="F189:F190"/>
    <mergeCell ref="A189:A190"/>
    <mergeCell ref="B189:B190"/>
    <mergeCell ref="C189:C190"/>
    <mergeCell ref="D189:D190"/>
    <mergeCell ref="D178:D179"/>
    <mergeCell ref="E183:E184"/>
    <mergeCell ref="E178:E179"/>
    <mergeCell ref="F178:F179"/>
    <mergeCell ref="J189:J190"/>
    <mergeCell ref="C172:C173"/>
    <mergeCell ref="O201:P201"/>
    <mergeCell ref="N143:N144"/>
    <mergeCell ref="A11:B18"/>
    <mergeCell ref="J172:J173"/>
    <mergeCell ref="J138:J139"/>
    <mergeCell ref="J115:J116"/>
    <mergeCell ref="J109:J110"/>
    <mergeCell ref="A20:B23"/>
    <mergeCell ref="A24:B24"/>
    <mergeCell ref="A25:B25"/>
    <mergeCell ref="M20:P20"/>
    <mergeCell ref="C92:C93"/>
    <mergeCell ref="H86:H87"/>
    <mergeCell ref="L86:L87"/>
    <mergeCell ref="G86:G87"/>
    <mergeCell ref="J86:J87"/>
    <mergeCell ref="M26:P26"/>
    <mergeCell ref="M166:M167"/>
    <mergeCell ref="A201:A202"/>
    <mergeCell ref="B201:B202"/>
    <mergeCell ref="C201:C202"/>
    <mergeCell ref="D201:D202"/>
    <mergeCell ref="A161:A162"/>
    <mergeCell ref="J201:J202"/>
    <mergeCell ref="E155:E156"/>
    <mergeCell ref="F109:F110"/>
    <mergeCell ref="E166:E167"/>
    <mergeCell ref="F166:F167"/>
    <mergeCell ref="E161:E162"/>
    <mergeCell ref="F161:F162"/>
    <mergeCell ref="N189:N190"/>
    <mergeCell ref="H149:H150"/>
    <mergeCell ref="J149:J150"/>
    <mergeCell ref="L149:L150"/>
    <mergeCell ref="L127:L128"/>
    <mergeCell ref="M127:M128"/>
    <mergeCell ref="N127:N128"/>
    <mergeCell ref="H161:H162"/>
    <mergeCell ref="L161:L162"/>
    <mergeCell ref="G166:G167"/>
    <mergeCell ref="H166:H167"/>
    <mergeCell ref="I109:I110"/>
    <mergeCell ref="I166:I167"/>
    <mergeCell ref="I178:I179"/>
    <mergeCell ref="I172:I173"/>
    <mergeCell ref="K183:K184"/>
    <mergeCell ref="N109:N110"/>
    <mergeCell ref="L172:L173"/>
    <mergeCell ref="O189:P189"/>
    <mergeCell ref="G189:G190"/>
    <mergeCell ref="H189:H190"/>
    <mergeCell ref="M189:M190"/>
    <mergeCell ref="J178:J179"/>
    <mergeCell ref="J183:J184"/>
    <mergeCell ref="I92:I93"/>
    <mergeCell ref="J103:J104"/>
    <mergeCell ref="H97:H98"/>
    <mergeCell ref="L97:L98"/>
    <mergeCell ref="J97:J98"/>
    <mergeCell ref="G92:G93"/>
    <mergeCell ref="O166:P166"/>
    <mergeCell ref="N161:N162"/>
    <mergeCell ref="I161:I162"/>
    <mergeCell ref="O161:P161"/>
    <mergeCell ref="G143:G144"/>
    <mergeCell ref="M138:M139"/>
    <mergeCell ref="H143:H144"/>
    <mergeCell ref="M143:M144"/>
    <mergeCell ref="L143:L144"/>
    <mergeCell ref="J143:J144"/>
    <mergeCell ref="K143:K144"/>
    <mergeCell ref="L189:L190"/>
    <mergeCell ref="S68:U68"/>
    <mergeCell ref="S69:U69"/>
    <mergeCell ref="S59:U59"/>
    <mergeCell ref="E103:E104"/>
    <mergeCell ref="F103:F104"/>
    <mergeCell ref="S61:U61"/>
    <mergeCell ref="S62:U62"/>
    <mergeCell ref="S63:U63"/>
    <mergeCell ref="S64:U64"/>
    <mergeCell ref="S65:U65"/>
    <mergeCell ref="S60:U60"/>
    <mergeCell ref="S66:U66"/>
    <mergeCell ref="S67:U67"/>
    <mergeCell ref="H92:H93"/>
    <mergeCell ref="C79:P79"/>
    <mergeCell ref="K92:K93"/>
    <mergeCell ref="M86:M87"/>
    <mergeCell ref="O86:P86"/>
    <mergeCell ref="N86:N87"/>
    <mergeCell ref="G97:G98"/>
    <mergeCell ref="O85:P85"/>
    <mergeCell ref="M85:N85"/>
    <mergeCell ref="O92:P92"/>
    <mergeCell ref="J92:J93"/>
    <mergeCell ref="S32:U33"/>
    <mergeCell ref="S55:U55"/>
    <mergeCell ref="S56:U56"/>
    <mergeCell ref="S57:U57"/>
    <mergeCell ref="S58:U58"/>
    <mergeCell ref="S38:U38"/>
    <mergeCell ref="S39:U39"/>
    <mergeCell ref="S40:U40"/>
    <mergeCell ref="S41:U41"/>
    <mergeCell ref="S42:U42"/>
    <mergeCell ref="S43:U43"/>
    <mergeCell ref="S44:U44"/>
    <mergeCell ref="S45:U45"/>
    <mergeCell ref="S46:U46"/>
    <mergeCell ref="S53:U54"/>
    <mergeCell ref="S34:U34"/>
    <mergeCell ref="S35:U35"/>
    <mergeCell ref="S36:U36"/>
    <mergeCell ref="S37:U37"/>
    <mergeCell ref="S47:U47"/>
    <mergeCell ref="S48:U48"/>
    <mergeCell ref="R32:R33"/>
    <mergeCell ref="R53:R54"/>
    <mergeCell ref="A26:B26"/>
    <mergeCell ref="B69:C69"/>
    <mergeCell ref="B55:C55"/>
    <mergeCell ref="C138:C139"/>
    <mergeCell ref="A86:A87"/>
    <mergeCell ref="A92:A93"/>
    <mergeCell ref="B92:B93"/>
    <mergeCell ref="M103:M104"/>
    <mergeCell ref="A78:A80"/>
    <mergeCell ref="B97:B98"/>
    <mergeCell ref="A103:A104"/>
    <mergeCell ref="B103:B104"/>
    <mergeCell ref="C103:C104"/>
    <mergeCell ref="D103:D104"/>
    <mergeCell ref="G103:G104"/>
    <mergeCell ref="H103:H104"/>
    <mergeCell ref="A109:A110"/>
    <mergeCell ref="B109:B110"/>
    <mergeCell ref="C109:C110"/>
    <mergeCell ref="D109:D110"/>
    <mergeCell ref="A97:A98"/>
    <mergeCell ref="C97:C98"/>
    <mergeCell ref="E9:F9"/>
    <mergeCell ref="A1:C4"/>
    <mergeCell ref="J5:M5"/>
    <mergeCell ref="G9:H9"/>
    <mergeCell ref="I9:J9"/>
    <mergeCell ref="A7:P7"/>
    <mergeCell ref="A9:B10"/>
    <mergeCell ref="C9:C10"/>
    <mergeCell ref="D9:D10"/>
    <mergeCell ref="I3:L4"/>
    <mergeCell ref="F5:I5"/>
    <mergeCell ref="M9:P10"/>
    <mergeCell ref="D1:P2"/>
    <mergeCell ref="D3:H4"/>
    <mergeCell ref="M3:P4"/>
    <mergeCell ref="A5:E5"/>
    <mergeCell ref="D166:D167"/>
    <mergeCell ref="N183:N184"/>
    <mergeCell ref="O183:P183"/>
    <mergeCell ref="K178:K179"/>
    <mergeCell ref="L178:L179"/>
    <mergeCell ref="B161:B162"/>
    <mergeCell ref="C161:C162"/>
    <mergeCell ref="A166:A167"/>
    <mergeCell ref="B166:B167"/>
    <mergeCell ref="D161:D162"/>
    <mergeCell ref="A183:A184"/>
    <mergeCell ref="B183:B184"/>
    <mergeCell ref="C183:C184"/>
    <mergeCell ref="D183:D184"/>
    <mergeCell ref="K161:K162"/>
    <mergeCell ref="J161:J162"/>
    <mergeCell ref="L166:L167"/>
    <mergeCell ref="F183:F184"/>
    <mergeCell ref="D172:D173"/>
    <mergeCell ref="E172:E173"/>
    <mergeCell ref="F172:F173"/>
    <mergeCell ref="O178:P178"/>
    <mergeCell ref="N178:N179"/>
    <mergeCell ref="I183:I184"/>
    <mergeCell ref="M172:M173"/>
    <mergeCell ref="N172:N173"/>
    <mergeCell ref="O172:P172"/>
    <mergeCell ref="N138:N139"/>
    <mergeCell ref="N149:N150"/>
    <mergeCell ref="O149:P149"/>
    <mergeCell ref="N155:N156"/>
    <mergeCell ref="M161:M162"/>
    <mergeCell ref="N166:N167"/>
    <mergeCell ref="J166:J167"/>
    <mergeCell ref="M155:M156"/>
    <mergeCell ref="I149:I150"/>
    <mergeCell ref="N121:N122"/>
    <mergeCell ref="O121:P121"/>
    <mergeCell ref="A138:A139"/>
    <mergeCell ref="M149:M150"/>
    <mergeCell ref="K115:K116"/>
    <mergeCell ref="A121:A122"/>
    <mergeCell ref="A149:A150"/>
    <mergeCell ref="B149:B150"/>
    <mergeCell ref="C149:C150"/>
    <mergeCell ref="B155:B156"/>
    <mergeCell ref="C155:C156"/>
    <mergeCell ref="B138:B139"/>
    <mergeCell ref="B143:B144"/>
    <mergeCell ref="B133:B134"/>
    <mergeCell ref="C133:C134"/>
    <mergeCell ref="E143:E144"/>
    <mergeCell ref="D155:D156"/>
    <mergeCell ref="H133:H134"/>
    <mergeCell ref="I133:I134"/>
    <mergeCell ref="N133:N134"/>
    <mergeCell ref="O133:P133"/>
    <mergeCell ref="L183:L184"/>
    <mergeCell ref="M183:M184"/>
    <mergeCell ref="M178:M179"/>
    <mergeCell ref="H178:H179"/>
    <mergeCell ref="D115:D116"/>
    <mergeCell ref="E115:E116"/>
    <mergeCell ref="F115:F116"/>
    <mergeCell ref="G138:G139"/>
    <mergeCell ref="G149:G150"/>
    <mergeCell ref="H183:H184"/>
    <mergeCell ref="G183:G184"/>
    <mergeCell ref="G161:G162"/>
    <mergeCell ref="G172:G173"/>
    <mergeCell ref="H172:H173"/>
    <mergeCell ref="G178:G179"/>
    <mergeCell ref="L138:L139"/>
    <mergeCell ref="H138:H139"/>
    <mergeCell ref="I155:I156"/>
    <mergeCell ref="F143:F144"/>
    <mergeCell ref="D149:D150"/>
    <mergeCell ref="E149:E150"/>
    <mergeCell ref="D133:D134"/>
    <mergeCell ref="E133:E134"/>
    <mergeCell ref="G133:G134"/>
    <mergeCell ref="M11:P11"/>
    <mergeCell ref="M12:P12"/>
    <mergeCell ref="M27:P27"/>
    <mergeCell ref="A74:A75"/>
    <mergeCell ref="A32:A33"/>
    <mergeCell ref="A53:A54"/>
    <mergeCell ref="A28:C28"/>
    <mergeCell ref="B86:B87"/>
    <mergeCell ref="C73:P73"/>
    <mergeCell ref="C74:P74"/>
    <mergeCell ref="C75:P75"/>
    <mergeCell ref="E86:E87"/>
    <mergeCell ref="D86:D87"/>
    <mergeCell ref="C86:C87"/>
    <mergeCell ref="A27:B27"/>
    <mergeCell ref="C77:P77"/>
    <mergeCell ref="F86:F87"/>
    <mergeCell ref="C81:P81"/>
    <mergeCell ref="C80:P80"/>
    <mergeCell ref="I86:I87"/>
    <mergeCell ref="M28:P28"/>
    <mergeCell ref="A19:B19"/>
    <mergeCell ref="M19:P19"/>
    <mergeCell ref="C76:P76"/>
    <mergeCell ref="T1:U1"/>
    <mergeCell ref="T2:U2"/>
    <mergeCell ref="T3:U3"/>
    <mergeCell ref="T4:U4"/>
    <mergeCell ref="R5:U5"/>
    <mergeCell ref="N5:Q5"/>
    <mergeCell ref="R1:S1"/>
    <mergeCell ref="R2:S2"/>
    <mergeCell ref="R3:S3"/>
    <mergeCell ref="R4:S4"/>
    <mergeCell ref="J133:J134"/>
    <mergeCell ref="L133:L134"/>
    <mergeCell ref="M133:M134"/>
    <mergeCell ref="H155:H156"/>
    <mergeCell ref="I121:I122"/>
    <mergeCell ref="G115:G116"/>
    <mergeCell ref="H115:H116"/>
    <mergeCell ref="I115:I116"/>
    <mergeCell ref="F121:F122"/>
    <mergeCell ref="G121:G122"/>
    <mergeCell ref="H121:H122"/>
    <mergeCell ref="I138:I139"/>
    <mergeCell ref="G155:G156"/>
    <mergeCell ref="F149:F150"/>
    <mergeCell ref="F133:F134"/>
    <mergeCell ref="F155:F156"/>
    <mergeCell ref="B32:J32"/>
    <mergeCell ref="L32:O32"/>
    <mergeCell ref="B53:J53"/>
    <mergeCell ref="L53:O53"/>
    <mergeCell ref="E92:E93"/>
    <mergeCell ref="F92:F93"/>
    <mergeCell ref="M92:M93"/>
    <mergeCell ref="E97:E98"/>
    <mergeCell ref="D138:D139"/>
    <mergeCell ref="E109:E110"/>
    <mergeCell ref="D97:D98"/>
    <mergeCell ref="F97:F98"/>
    <mergeCell ref="B115:B116"/>
    <mergeCell ref="C115:C116"/>
    <mergeCell ref="B121:B122"/>
    <mergeCell ref="C121:C122"/>
    <mergeCell ref="D121:D122"/>
    <mergeCell ref="E121:E122"/>
    <mergeCell ref="N92:N93"/>
    <mergeCell ref="D92:D93"/>
    <mergeCell ref="N97:N98"/>
    <mergeCell ref="L92:L93"/>
    <mergeCell ref="N103:N104"/>
    <mergeCell ref="L103:L104"/>
    <mergeCell ref="M13:P13"/>
    <mergeCell ref="M14:P14"/>
    <mergeCell ref="M15:P15"/>
    <mergeCell ref="M16:P16"/>
    <mergeCell ref="M17:P17"/>
    <mergeCell ref="M18:P18"/>
    <mergeCell ref="M22:P22"/>
    <mergeCell ref="M23:P23"/>
    <mergeCell ref="M25:P25"/>
    <mergeCell ref="M21:P21"/>
    <mergeCell ref="M24:P24"/>
    <mergeCell ref="O103:P103"/>
    <mergeCell ref="O97:P97"/>
    <mergeCell ref="M97:M98"/>
    <mergeCell ref="A127:A128"/>
    <mergeCell ref="B127:B128"/>
    <mergeCell ref="F127:F128"/>
    <mergeCell ref="G127:G128"/>
    <mergeCell ref="H127:H128"/>
    <mergeCell ref="I127:I128"/>
    <mergeCell ref="A115:A116"/>
    <mergeCell ref="L109:L110"/>
    <mergeCell ref="M109:M110"/>
    <mergeCell ref="G109:G110"/>
    <mergeCell ref="H109:H110"/>
    <mergeCell ref="J127:J128"/>
    <mergeCell ref="O127:P127"/>
    <mergeCell ref="Y3:Z3"/>
    <mergeCell ref="AA3:AB3"/>
    <mergeCell ref="Y4:Z4"/>
    <mergeCell ref="AA4:AB4"/>
    <mergeCell ref="Y5:Z5"/>
    <mergeCell ref="AA5:AB5"/>
    <mergeCell ref="Y6:Z6"/>
    <mergeCell ref="AA6:AB6"/>
    <mergeCell ref="O143:P143"/>
    <mergeCell ref="O109:P109"/>
    <mergeCell ref="O138:P138"/>
    <mergeCell ref="C78:P78"/>
    <mergeCell ref="D143:D144"/>
    <mergeCell ref="E138:E139"/>
    <mergeCell ref="L115:L116"/>
    <mergeCell ref="M115:M116"/>
    <mergeCell ref="N115:N116"/>
    <mergeCell ref="O115:P115"/>
    <mergeCell ref="J121:J122"/>
    <mergeCell ref="L121:L122"/>
    <mergeCell ref="M121:M122"/>
    <mergeCell ref="C127:C128"/>
    <mergeCell ref="D127:D128"/>
    <mergeCell ref="E127:E128"/>
    <mergeCell ref="A155:A156"/>
    <mergeCell ref="C143:C144"/>
    <mergeCell ref="A143:A144"/>
    <mergeCell ref="C166:C167"/>
    <mergeCell ref="O155:P155"/>
    <mergeCell ref="L155:L156"/>
    <mergeCell ref="A133:A134"/>
    <mergeCell ref="O195:P195"/>
    <mergeCell ref="A195:A196"/>
    <mergeCell ref="B195:B196"/>
    <mergeCell ref="C195:C196"/>
    <mergeCell ref="D195:D196"/>
    <mergeCell ref="E195:E196"/>
    <mergeCell ref="F195:F196"/>
    <mergeCell ref="G195:G196"/>
    <mergeCell ref="H195:H196"/>
    <mergeCell ref="J195:J196"/>
    <mergeCell ref="L195:L196"/>
    <mergeCell ref="M195:M196"/>
    <mergeCell ref="N195:N196"/>
    <mergeCell ref="F138:F139"/>
    <mergeCell ref="I143:I144"/>
    <mergeCell ref="K138:K139"/>
    <mergeCell ref="J155:J156"/>
  </mergeCells>
  <phoneticPr fontId="14" type="noConversion"/>
  <printOptions horizontalCentered="1"/>
  <pageMargins left="0.3" right="0.3" top="0.3" bottom="0.3" header="0.1" footer="0.1"/>
  <pageSetup paperSize="9" scale="41" firstPageNumber="2" fitToHeight="0" orientation="portrait" useFirstPageNumber="1" r:id="rId1"/>
  <headerFooter>
    <oddFooter>&amp;R&amp;"MS Sans Serif,Regular"Reported by Planning Section           Page &amp;P of &amp;N</oddFooter>
  </headerFooter>
  <rowBreaks count="1" manualBreakCount="1">
    <brk id="83" max="20" man="1"/>
  </rowBreaks>
  <ignoredErrors>
    <ignoredError sqref="D68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49D0-8263-42BF-9973-147D6F5094F4}">
  <sheetPr>
    <pageSetUpPr fitToPage="1"/>
  </sheetPr>
  <dimension ref="A1:T271"/>
  <sheetViews>
    <sheetView showGridLines="0" view="pageBreakPreview" zoomScale="90" zoomScaleNormal="75" zoomScaleSheetLayoutView="90" workbookViewId="0">
      <selection activeCell="J24" sqref="J24"/>
    </sheetView>
  </sheetViews>
  <sheetFormatPr defaultColWidth="9.140625" defaultRowHeight="12.75"/>
  <cols>
    <col min="1" max="1" width="6.85546875" style="327" customWidth="1"/>
    <col min="2" max="2" width="5.7109375" style="327" customWidth="1"/>
    <col min="3" max="3" width="17.7109375" style="327" customWidth="1"/>
    <col min="4" max="4" width="10.7109375" style="328" customWidth="1"/>
    <col min="5" max="11" width="10.28515625" style="327" customWidth="1"/>
    <col min="12" max="14" width="15.7109375" style="327" customWidth="1"/>
    <col min="15" max="15" width="9.5703125" style="327" bestFit="1" customWidth="1"/>
    <col min="16" max="17" width="9.140625" style="327"/>
    <col min="18" max="18" width="9.5703125" style="327" bestFit="1" customWidth="1"/>
    <col min="19" max="29" width="15.7109375" style="327" customWidth="1"/>
    <col min="30" max="16384" width="9.140625" style="327"/>
  </cols>
  <sheetData>
    <row r="1" spans="1:20" ht="30">
      <c r="A1" s="737" t="s">
        <v>193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0">
      <c r="A2" s="145" t="s">
        <v>76</v>
      </c>
      <c r="B2" s="331"/>
      <c r="C2" s="331"/>
      <c r="D2" s="339"/>
      <c r="E2" s="331"/>
      <c r="F2" s="331"/>
      <c r="G2" s="331"/>
      <c r="H2" s="331"/>
      <c r="I2" s="331"/>
      <c r="J2" s="331"/>
      <c r="K2" s="331"/>
      <c r="L2" s="331"/>
      <c r="M2" s="331"/>
    </row>
    <row r="3" spans="1:20" ht="12" hidden="1" customHeight="1">
      <c r="A3" s="740" t="s">
        <v>4</v>
      </c>
      <c r="B3" s="742" t="s">
        <v>2</v>
      </c>
      <c r="C3" s="739" t="s">
        <v>0</v>
      </c>
      <c r="D3" s="347" t="s">
        <v>11</v>
      </c>
      <c r="E3" s="738">
        <f>+PETROSEA!E3</f>
        <v>2023</v>
      </c>
      <c r="F3" s="739"/>
      <c r="G3" s="739"/>
      <c r="H3" s="739"/>
      <c r="I3" s="739"/>
      <c r="J3" s="739"/>
      <c r="K3" s="739"/>
      <c r="L3" s="746" t="s">
        <v>7</v>
      </c>
      <c r="M3" s="747"/>
    </row>
    <row r="4" spans="1:20" ht="12" hidden="1" customHeight="1">
      <c r="A4" s="793"/>
      <c r="B4" s="794"/>
      <c r="C4" s="795"/>
      <c r="D4" s="370" t="s">
        <v>12</v>
      </c>
      <c r="E4" s="371">
        <f>+PETROSEA!E4</f>
        <v>45067</v>
      </c>
      <c r="F4" s="375">
        <f t="shared" ref="F4:K4" si="0">+E4+1</f>
        <v>45068</v>
      </c>
      <c r="G4" s="375">
        <f t="shared" si="0"/>
        <v>45069</v>
      </c>
      <c r="H4" s="375">
        <f t="shared" si="0"/>
        <v>45070</v>
      </c>
      <c r="I4" s="375">
        <f t="shared" si="0"/>
        <v>45071</v>
      </c>
      <c r="J4" s="375">
        <f t="shared" si="0"/>
        <v>45072</v>
      </c>
      <c r="K4" s="375">
        <f t="shared" si="0"/>
        <v>45073</v>
      </c>
      <c r="L4" s="348" t="s">
        <v>8</v>
      </c>
      <c r="M4" s="349" t="s">
        <v>9</v>
      </c>
      <c r="N4" s="4"/>
      <c r="O4" s="4"/>
      <c r="P4" s="4"/>
      <c r="Q4" s="4"/>
      <c r="R4" s="4"/>
      <c r="S4" s="4"/>
      <c r="T4" s="4"/>
    </row>
    <row r="5" spans="1:20" ht="12" hidden="1" customHeight="1">
      <c r="A5" s="791" t="s">
        <v>103</v>
      </c>
      <c r="B5" s="765">
        <v>1</v>
      </c>
      <c r="C5" s="796" t="s">
        <v>163</v>
      </c>
      <c r="D5" s="372" t="s">
        <v>3</v>
      </c>
      <c r="E5" s="357"/>
      <c r="F5" s="358"/>
      <c r="G5" s="358"/>
      <c r="H5" s="377"/>
      <c r="I5" s="359"/>
      <c r="J5" s="358"/>
      <c r="K5" s="358"/>
      <c r="L5" s="350">
        <f>SUM(E5:K5)</f>
        <v>0</v>
      </c>
      <c r="M5" s="351">
        <f>IF(L6=0,0,(SUMPRODUCT(E5:K5,E6:K6))/(L6))</f>
        <v>0</v>
      </c>
      <c r="N5" s="4"/>
      <c r="O5" s="4"/>
    </row>
    <row r="6" spans="1:20" ht="12" hidden="1" customHeight="1">
      <c r="A6" s="804"/>
      <c r="B6" s="766"/>
      <c r="C6" s="823"/>
      <c r="D6" s="363" t="s">
        <v>5</v>
      </c>
      <c r="E6" s="352"/>
      <c r="F6" s="353"/>
      <c r="G6" s="353"/>
      <c r="H6" s="376"/>
      <c r="I6" s="354"/>
      <c r="J6" s="353"/>
      <c r="K6" s="353"/>
      <c r="L6" s="355">
        <f>SUM(E6:K6)</f>
        <v>0</v>
      </c>
      <c r="M6" s="356">
        <f>IF(L5=0,0,(SUMPRODUCT(E5:K5,E6:K6))/L5)</f>
        <v>0</v>
      </c>
      <c r="N6" s="4"/>
      <c r="O6" s="4"/>
    </row>
    <row r="7" spans="1:20" ht="12" hidden="1" customHeight="1">
      <c r="A7" s="804"/>
      <c r="B7" s="766">
        <f>+B5+1</f>
        <v>2</v>
      </c>
      <c r="C7" s="806" t="s">
        <v>141</v>
      </c>
      <c r="D7" s="362" t="s">
        <v>3</v>
      </c>
      <c r="E7" s="357"/>
      <c r="F7" s="358"/>
      <c r="G7" s="358"/>
      <c r="H7" s="377"/>
      <c r="I7" s="359"/>
      <c r="J7" s="358"/>
      <c r="K7" s="358"/>
      <c r="L7" s="360">
        <f>SUM(E7:K7)</f>
        <v>0</v>
      </c>
      <c r="M7" s="361">
        <f>IF(L8=0,0,(SUMPRODUCT(E7:K7,E8:K8))/(L8))</f>
        <v>0</v>
      </c>
      <c r="N7" s="5"/>
    </row>
    <row r="8" spans="1:20" ht="12" hidden="1" customHeight="1">
      <c r="A8" s="804"/>
      <c r="B8" s="767"/>
      <c r="C8" s="808"/>
      <c r="D8" s="363" t="s">
        <v>5</v>
      </c>
      <c r="E8" s="352"/>
      <c r="F8" s="353"/>
      <c r="G8" s="353"/>
      <c r="H8" s="376"/>
      <c r="I8" s="354"/>
      <c r="J8" s="353"/>
      <c r="K8" s="353"/>
      <c r="L8" s="355">
        <f t="shared" ref="L8:L16" si="1">SUM(E8:K8)</f>
        <v>0</v>
      </c>
      <c r="M8" s="356">
        <f>IF(L7=0,0,(SUMPRODUCT(E7:K7,E8:K8))/L7)</f>
        <v>0</v>
      </c>
      <c r="N8" s="6"/>
    </row>
    <row r="9" spans="1:20" ht="12" hidden="1" customHeight="1">
      <c r="A9" s="804"/>
      <c r="B9" s="766">
        <f>+B7+1</f>
        <v>3</v>
      </c>
      <c r="C9" s="806" t="s">
        <v>181</v>
      </c>
      <c r="D9" s="362" t="s">
        <v>3</v>
      </c>
      <c r="E9" s="357"/>
      <c r="F9" s="358"/>
      <c r="G9" s="358"/>
      <c r="H9" s="377"/>
      <c r="I9" s="359"/>
      <c r="J9" s="358"/>
      <c r="K9" s="358"/>
      <c r="L9" s="360">
        <f t="shared" si="1"/>
        <v>0</v>
      </c>
      <c r="M9" s="361">
        <f>IF(L10=0,0,(SUMPRODUCT(E9:K9,E10:K10))/(L10))</f>
        <v>0</v>
      </c>
      <c r="N9" s="6"/>
    </row>
    <row r="10" spans="1:20" ht="12" hidden="1" customHeight="1">
      <c r="A10" s="804"/>
      <c r="B10" s="766"/>
      <c r="C10" s="808"/>
      <c r="D10" s="363" t="s">
        <v>5</v>
      </c>
      <c r="E10" s="352"/>
      <c r="F10" s="353"/>
      <c r="G10" s="353"/>
      <c r="H10" s="376"/>
      <c r="I10" s="354"/>
      <c r="J10" s="353"/>
      <c r="K10" s="353"/>
      <c r="L10" s="355">
        <f>SUM(E10:K10)</f>
        <v>0</v>
      </c>
      <c r="M10" s="356">
        <f>IF(L9=0,0,(SUMPRODUCT(E9:K9,E10:K10))/L9)</f>
        <v>0</v>
      </c>
      <c r="N10" s="6"/>
    </row>
    <row r="11" spans="1:20" ht="12" hidden="1" customHeight="1">
      <c r="A11" s="804"/>
      <c r="B11" s="766">
        <f>+B9+1</f>
        <v>4</v>
      </c>
      <c r="C11" s="806"/>
      <c r="D11" s="362" t="s">
        <v>3</v>
      </c>
      <c r="E11" s="358"/>
      <c r="F11" s="358"/>
      <c r="G11" s="358"/>
      <c r="H11" s="377"/>
      <c r="I11" s="359"/>
      <c r="J11" s="358"/>
      <c r="K11" s="358"/>
      <c r="L11" s="360">
        <f t="shared" si="1"/>
        <v>0</v>
      </c>
      <c r="M11" s="361">
        <f>IF(L12=0,0,(SUMPRODUCT(E11:K11,E12:K12))/(L12))</f>
        <v>0</v>
      </c>
      <c r="N11" s="6"/>
    </row>
    <row r="12" spans="1:20" ht="12" hidden="1" customHeight="1">
      <c r="A12" s="804"/>
      <c r="B12" s="766"/>
      <c r="C12" s="808"/>
      <c r="D12" s="363" t="s">
        <v>5</v>
      </c>
      <c r="E12" s="353"/>
      <c r="F12" s="353"/>
      <c r="G12" s="353"/>
      <c r="H12" s="376"/>
      <c r="I12" s="354"/>
      <c r="J12" s="353"/>
      <c r="K12" s="353"/>
      <c r="L12" s="355">
        <f t="shared" si="1"/>
        <v>0</v>
      </c>
      <c r="M12" s="356">
        <f>IF(L11=0,0,(SUMPRODUCT(E11:K11,E12:K12))/L11)</f>
        <v>0</v>
      </c>
      <c r="N12" s="6"/>
    </row>
    <row r="13" spans="1:20" ht="12" hidden="1" customHeight="1">
      <c r="A13" s="804"/>
      <c r="B13" s="766">
        <f>+B11+1</f>
        <v>5</v>
      </c>
      <c r="C13" s="806"/>
      <c r="D13" s="362" t="s">
        <v>3</v>
      </c>
      <c r="E13" s="358"/>
      <c r="F13" s="358"/>
      <c r="G13" s="358"/>
      <c r="H13" s="377"/>
      <c r="I13" s="359"/>
      <c r="J13" s="358"/>
      <c r="K13" s="358"/>
      <c r="L13" s="360">
        <f t="shared" si="1"/>
        <v>0</v>
      </c>
      <c r="M13" s="361">
        <f>IF(L14=0,0,(SUMPRODUCT(E13:K13,E14:K14))/(L14))</f>
        <v>0</v>
      </c>
      <c r="N13" s="6"/>
    </row>
    <row r="14" spans="1:20" ht="12" hidden="1" customHeight="1">
      <c r="A14" s="804"/>
      <c r="B14" s="766"/>
      <c r="C14" s="808"/>
      <c r="D14" s="363" t="s">
        <v>5</v>
      </c>
      <c r="E14" s="353"/>
      <c r="F14" s="353"/>
      <c r="G14" s="353"/>
      <c r="H14" s="376"/>
      <c r="I14" s="354"/>
      <c r="J14" s="353"/>
      <c r="K14" s="353"/>
      <c r="L14" s="355">
        <f t="shared" si="1"/>
        <v>0</v>
      </c>
      <c r="M14" s="356">
        <f>IF(L13=0,0,(SUMPRODUCT(E13:K13,E14:K14))/L13)</f>
        <v>0</v>
      </c>
      <c r="N14" s="6"/>
    </row>
    <row r="15" spans="1:20" ht="12" hidden="1" customHeight="1">
      <c r="A15" s="804"/>
      <c r="B15" s="766">
        <f>+B13+1</f>
        <v>6</v>
      </c>
      <c r="C15" s="806"/>
      <c r="D15" s="362" t="s">
        <v>3</v>
      </c>
      <c r="E15" s="358"/>
      <c r="F15" s="358"/>
      <c r="G15" s="358"/>
      <c r="H15" s="377"/>
      <c r="I15" s="359"/>
      <c r="J15" s="358"/>
      <c r="K15" s="358"/>
      <c r="L15" s="360">
        <f t="shared" si="1"/>
        <v>0</v>
      </c>
      <c r="M15" s="361">
        <f>IF(L16=0,0,(SUMPRODUCT(E15:K15,E16:K16))/(L16))</f>
        <v>0</v>
      </c>
      <c r="N15" s="6"/>
    </row>
    <row r="16" spans="1:20" ht="12" hidden="1" customHeight="1">
      <c r="A16" s="804"/>
      <c r="B16" s="766"/>
      <c r="C16" s="808"/>
      <c r="D16" s="363" t="s">
        <v>5</v>
      </c>
      <c r="E16" s="353"/>
      <c r="F16" s="353"/>
      <c r="G16" s="353"/>
      <c r="H16" s="376"/>
      <c r="I16" s="354"/>
      <c r="J16" s="353"/>
      <c r="K16" s="353"/>
      <c r="L16" s="355">
        <f t="shared" si="1"/>
        <v>0</v>
      </c>
      <c r="M16" s="356">
        <f>IF(L15=0,0,(SUMPRODUCT(E15:K15,E16:K16))/L15)</f>
        <v>0</v>
      </c>
      <c r="N16" s="6"/>
    </row>
    <row r="17" spans="1:13" ht="12" hidden="1" customHeight="1">
      <c r="A17" s="802" t="s">
        <v>6</v>
      </c>
      <c r="B17" s="803"/>
      <c r="C17" s="803"/>
      <c r="D17" s="373" t="s">
        <v>3</v>
      </c>
      <c r="E17" s="364">
        <f t="shared" ref="E17:K17" si="2">E5+E7+E9+E11+E13+E15</f>
        <v>0</v>
      </c>
      <c r="F17" s="365">
        <f t="shared" si="2"/>
        <v>0</v>
      </c>
      <c r="G17" s="365">
        <f t="shared" si="2"/>
        <v>0</v>
      </c>
      <c r="H17" s="365">
        <f t="shared" si="2"/>
        <v>0</v>
      </c>
      <c r="I17" s="365">
        <f t="shared" si="2"/>
        <v>0</v>
      </c>
      <c r="J17" s="365">
        <f t="shared" si="2"/>
        <v>0</v>
      </c>
      <c r="K17" s="365">
        <f t="shared" si="2"/>
        <v>0</v>
      </c>
      <c r="L17" s="350">
        <f>SUM(E17:K17)</f>
        <v>0</v>
      </c>
      <c r="M17" s="351">
        <f>IF(SUM(E18:K18)=0,0,SUMPRODUCT(E17:K17,E18:K18)/SUM(E18:K18))</f>
        <v>0</v>
      </c>
    </row>
    <row r="18" spans="1:13" ht="12" hidden="1" customHeight="1">
      <c r="A18" s="798" t="s">
        <v>1</v>
      </c>
      <c r="B18" s="799"/>
      <c r="C18" s="799"/>
      <c r="D18" s="374" t="s">
        <v>5</v>
      </c>
      <c r="E18" s="366">
        <f>IF(E17=0,0,(E5*E6+E7*E8+E9*E10+E11*E12+E13*E14+E15*E16)/E17)</f>
        <v>0</v>
      </c>
      <c r="F18" s="367">
        <f t="shared" ref="F18:K18" si="3">IF(F17=0,0,(F5*F6+F7*F8+F9*F10+F11*F12+F13*F14+F15*F16)/F17)</f>
        <v>0</v>
      </c>
      <c r="G18" s="367">
        <f t="shared" si="3"/>
        <v>0</v>
      </c>
      <c r="H18" s="367">
        <f t="shared" si="3"/>
        <v>0</v>
      </c>
      <c r="I18" s="367">
        <f t="shared" si="3"/>
        <v>0</v>
      </c>
      <c r="J18" s="367">
        <f t="shared" si="3"/>
        <v>0</v>
      </c>
      <c r="K18" s="367">
        <f t="shared" si="3"/>
        <v>0</v>
      </c>
      <c r="L18" s="368">
        <f>L6+L8+L10+L12+L14+L16</f>
        <v>0</v>
      </c>
      <c r="M18" s="369">
        <f>IF(L17=0,0,(SUMPRODUCT(E17:K17,E18:K18))/L17)</f>
        <v>0</v>
      </c>
    </row>
    <row r="19" spans="1:13" ht="12" customHeight="1">
      <c r="A19" s="812" t="s">
        <v>4</v>
      </c>
      <c r="B19" s="814" t="s">
        <v>2</v>
      </c>
      <c r="C19" s="816" t="s">
        <v>0</v>
      </c>
      <c r="D19" s="347" t="s">
        <v>11</v>
      </c>
      <c r="E19" s="818">
        <f>E3</f>
        <v>2023</v>
      </c>
      <c r="F19" s="819"/>
      <c r="G19" s="819"/>
      <c r="H19" s="819"/>
      <c r="I19" s="819"/>
      <c r="J19" s="819"/>
      <c r="K19" s="820"/>
      <c r="L19" s="821" t="s">
        <v>7</v>
      </c>
      <c r="M19" s="822"/>
    </row>
    <row r="20" spans="1:13" ht="12" customHeight="1">
      <c r="A20" s="813"/>
      <c r="B20" s="815"/>
      <c r="C20" s="817"/>
      <c r="D20" s="370" t="s">
        <v>12</v>
      </c>
      <c r="E20" s="371">
        <f>E4</f>
        <v>45067</v>
      </c>
      <c r="F20" s="375">
        <f t="shared" ref="F20:K20" si="4">+E20+1</f>
        <v>45068</v>
      </c>
      <c r="G20" s="375">
        <f t="shared" si="4"/>
        <v>45069</v>
      </c>
      <c r="H20" s="375">
        <f t="shared" si="4"/>
        <v>45070</v>
      </c>
      <c r="I20" s="375">
        <f t="shared" si="4"/>
        <v>45071</v>
      </c>
      <c r="J20" s="375">
        <f t="shared" si="4"/>
        <v>45072</v>
      </c>
      <c r="K20" s="375">
        <f t="shared" si="4"/>
        <v>45073</v>
      </c>
      <c r="L20" s="348" t="s">
        <v>8</v>
      </c>
      <c r="M20" s="349" t="s">
        <v>9</v>
      </c>
    </row>
    <row r="21" spans="1:13" ht="12.75" customHeight="1">
      <c r="A21" s="791" t="s">
        <v>194</v>
      </c>
      <c r="B21" s="811">
        <v>1</v>
      </c>
      <c r="C21" s="796" t="s">
        <v>200</v>
      </c>
      <c r="D21" s="372" t="s">
        <v>3</v>
      </c>
      <c r="E21" s="357">
        <v>561</v>
      </c>
      <c r="F21" s="358">
        <v>297</v>
      </c>
      <c r="G21" s="358">
        <v>0</v>
      </c>
      <c r="H21" s="357">
        <v>0</v>
      </c>
      <c r="I21" s="357">
        <v>0</v>
      </c>
      <c r="J21" s="357"/>
      <c r="K21" s="357"/>
      <c r="L21" s="350">
        <f t="shared" ref="L21:L26" si="5">SUM(E21:K21)</f>
        <v>858</v>
      </c>
      <c r="M21" s="351">
        <f>IF(L22=0,0,(SUMPRODUCT(E21:K21,E22:K22))/(L22))</f>
        <v>417</v>
      </c>
    </row>
    <row r="22" spans="1:13" ht="12" customHeight="1">
      <c r="A22" s="804"/>
      <c r="B22" s="800"/>
      <c r="C22" s="808"/>
      <c r="D22" s="363" t="s">
        <v>5</v>
      </c>
      <c r="E22" s="353">
        <v>2000</v>
      </c>
      <c r="F22" s="353">
        <v>2400</v>
      </c>
      <c r="G22" s="353"/>
      <c r="H22" s="353"/>
      <c r="I22" s="353"/>
      <c r="J22" s="353"/>
      <c r="K22" s="353"/>
      <c r="L22" s="355">
        <f t="shared" si="5"/>
        <v>4400</v>
      </c>
      <c r="M22" s="356">
        <f>IF(L21=0,0,(SUMPRODUCT(E21:K21,E22:K22))/L21)</f>
        <v>2138.4615384615386</v>
      </c>
    </row>
    <row r="23" spans="1:13" ht="12" customHeight="1">
      <c r="A23" s="804"/>
      <c r="B23" s="767">
        <v>1</v>
      </c>
      <c r="C23" s="797" t="s">
        <v>195</v>
      </c>
      <c r="D23" s="362" t="s">
        <v>3</v>
      </c>
      <c r="E23" s="357">
        <v>4686</v>
      </c>
      <c r="F23" s="358">
        <v>4499</v>
      </c>
      <c r="G23" s="358">
        <v>2970</v>
      </c>
      <c r="H23" s="377">
        <v>1496</v>
      </c>
      <c r="I23" s="359">
        <v>4543</v>
      </c>
      <c r="J23" s="358">
        <v>3817</v>
      </c>
      <c r="K23" s="358">
        <v>3091</v>
      </c>
      <c r="L23" s="360">
        <f t="shared" si="5"/>
        <v>25102</v>
      </c>
      <c r="M23" s="361">
        <f>IF(L24=0,0,(SUMPRODUCT(E23:K23,E24:K24))/(L24))</f>
        <v>3584.8439207559909</v>
      </c>
    </row>
    <row r="24" spans="1:13" ht="12" customHeight="1">
      <c r="A24" s="804"/>
      <c r="B24" s="800"/>
      <c r="C24" s="808"/>
      <c r="D24" s="363" t="s">
        <v>5</v>
      </c>
      <c r="E24" s="353">
        <v>2607</v>
      </c>
      <c r="F24" s="353">
        <v>2767</v>
      </c>
      <c r="G24" s="353">
        <v>2767</v>
      </c>
      <c r="H24" s="376">
        <v>2767</v>
      </c>
      <c r="I24" s="354">
        <v>2767</v>
      </c>
      <c r="J24" s="353">
        <v>2767</v>
      </c>
      <c r="K24" s="353">
        <v>2455.58</v>
      </c>
      <c r="L24" s="355">
        <f t="shared" si="5"/>
        <v>18897.580000000002</v>
      </c>
      <c r="M24" s="356">
        <f>IF(L23=0,0,(SUMPRODUCT(E23:K23,E24:K24))/L23)</f>
        <v>2698.7839526730936</v>
      </c>
    </row>
    <row r="25" spans="1:13" ht="12" customHeight="1">
      <c r="A25" s="804"/>
      <c r="B25" s="767">
        <f>+B23+1</f>
        <v>2</v>
      </c>
      <c r="C25" s="806" t="s">
        <v>196</v>
      </c>
      <c r="D25" s="362" t="s">
        <v>3</v>
      </c>
      <c r="E25" s="357">
        <v>3069</v>
      </c>
      <c r="F25" s="358">
        <v>3861</v>
      </c>
      <c r="G25" s="358">
        <v>3201</v>
      </c>
      <c r="H25" s="377">
        <v>1034</v>
      </c>
      <c r="I25" s="359">
        <v>4169</v>
      </c>
      <c r="J25" s="358">
        <v>3927</v>
      </c>
      <c r="K25" s="358">
        <v>2277</v>
      </c>
      <c r="L25" s="360">
        <f t="shared" si="5"/>
        <v>21538</v>
      </c>
      <c r="M25" s="361">
        <f>IF(L26=0,0,(SUMPRODUCT(E25:K25,E26:K26))/(L26))</f>
        <v>3092.7258557694399</v>
      </c>
    </row>
    <row r="26" spans="1:13" ht="12" customHeight="1">
      <c r="A26" s="804"/>
      <c r="B26" s="800"/>
      <c r="C26" s="808"/>
      <c r="D26" s="363" t="s">
        <v>5</v>
      </c>
      <c r="E26" s="353">
        <v>1962</v>
      </c>
      <c r="F26" s="353">
        <v>2410</v>
      </c>
      <c r="G26" s="353">
        <v>2410</v>
      </c>
      <c r="H26" s="376">
        <v>2410</v>
      </c>
      <c r="I26" s="354">
        <v>2410</v>
      </c>
      <c r="J26" s="353">
        <v>2410</v>
      </c>
      <c r="K26" s="353">
        <v>2094.85</v>
      </c>
      <c r="L26" s="355">
        <f t="shared" si="5"/>
        <v>16106.85</v>
      </c>
      <c r="M26" s="356">
        <f>IF(L25=0,0,(SUMPRODUCT(E25:K25,E26:K26))/L25)</f>
        <v>2312.8457354443312</v>
      </c>
    </row>
    <row r="27" spans="1:13" ht="12" customHeight="1">
      <c r="A27" s="804"/>
      <c r="B27" s="767">
        <f>+B25+1</f>
        <v>3</v>
      </c>
      <c r="C27" s="806" t="s">
        <v>197</v>
      </c>
      <c r="D27" s="362" t="s">
        <v>3</v>
      </c>
      <c r="E27" s="357">
        <v>4268</v>
      </c>
      <c r="F27" s="358">
        <v>4609</v>
      </c>
      <c r="G27" s="358">
        <v>3223</v>
      </c>
      <c r="H27" s="377">
        <v>1364</v>
      </c>
      <c r="I27" s="359">
        <v>4191</v>
      </c>
      <c r="J27" s="358">
        <v>3685</v>
      </c>
      <c r="K27" s="358">
        <v>3234</v>
      </c>
      <c r="L27" s="360">
        <f t="shared" ref="L27:L32" si="6">SUM(E27:K27)</f>
        <v>24574</v>
      </c>
      <c r="M27" s="361">
        <f>IF(L28=0,0,(SUMPRODUCT(E27:K27,E28:K28))/(L28))</f>
        <v>3509.8831087417461</v>
      </c>
    </row>
    <row r="28" spans="1:13" ht="12" customHeight="1">
      <c r="A28" s="804"/>
      <c r="B28" s="800"/>
      <c r="C28" s="808"/>
      <c r="D28" s="363" t="s">
        <v>5</v>
      </c>
      <c r="E28" s="352">
        <v>2486</v>
      </c>
      <c r="F28" s="353">
        <v>2561</v>
      </c>
      <c r="G28" s="353">
        <v>2561</v>
      </c>
      <c r="H28" s="376">
        <v>2561</v>
      </c>
      <c r="I28" s="354">
        <v>2561</v>
      </c>
      <c r="J28" s="353">
        <v>2561</v>
      </c>
      <c r="K28" s="353">
        <v>2399.63</v>
      </c>
      <c r="L28" s="355">
        <f t="shared" si="6"/>
        <v>17690.63</v>
      </c>
      <c r="M28" s="356">
        <f>IF(L27=0,0,(SUMPRODUCT(E27:K27,E28:K28))/L27)</f>
        <v>2526.7373410922114</v>
      </c>
    </row>
    <row r="29" spans="1:13" ht="12" hidden="1" customHeight="1">
      <c r="A29" s="804"/>
      <c r="B29" s="767">
        <f>+B27+1</f>
        <v>4</v>
      </c>
      <c r="C29" s="797" t="s">
        <v>200</v>
      </c>
      <c r="D29" s="362" t="s">
        <v>3</v>
      </c>
      <c r="E29" s="358"/>
      <c r="F29" s="358"/>
      <c r="G29" s="358"/>
      <c r="H29" s="358"/>
      <c r="I29" s="358"/>
      <c r="J29" s="358"/>
      <c r="K29" s="358"/>
      <c r="L29" s="360">
        <f t="shared" si="6"/>
        <v>0</v>
      </c>
      <c r="M29" s="361">
        <f>IF(L30=0,0,(SUMPRODUCT(E29:K29,E30:K30))/(L30))</f>
        <v>0</v>
      </c>
    </row>
    <row r="30" spans="1:13" ht="12" hidden="1" customHeight="1">
      <c r="A30" s="804"/>
      <c r="B30" s="800"/>
      <c r="C30" s="808"/>
      <c r="D30" s="363" t="s">
        <v>5</v>
      </c>
      <c r="E30" s="353"/>
      <c r="F30" s="353"/>
      <c r="G30" s="353"/>
      <c r="H30" s="353"/>
      <c r="I30" s="353"/>
      <c r="J30" s="353"/>
      <c r="K30" s="353"/>
      <c r="L30" s="355">
        <f t="shared" si="6"/>
        <v>0</v>
      </c>
      <c r="M30" s="356">
        <f>IF(L29=0,0,(SUMPRODUCT(E29:K29,E30:K30))/L29)</f>
        <v>0</v>
      </c>
    </row>
    <row r="31" spans="1:13" ht="12" hidden="1" customHeight="1">
      <c r="A31" s="804"/>
      <c r="B31" s="767">
        <f>+B29+1</f>
        <v>5</v>
      </c>
      <c r="C31" s="806"/>
      <c r="D31" s="362" t="s">
        <v>3</v>
      </c>
      <c r="E31" s="358"/>
      <c r="F31" s="358"/>
      <c r="G31" s="358"/>
      <c r="H31" s="377"/>
      <c r="I31" s="359"/>
      <c r="J31" s="358"/>
      <c r="K31" s="358"/>
      <c r="L31" s="360">
        <f t="shared" si="6"/>
        <v>0</v>
      </c>
      <c r="M31" s="361">
        <f>IF(L32=0,0,(SUMPRODUCT(E31:K31,E32:K32))/(L32))</f>
        <v>0</v>
      </c>
    </row>
    <row r="32" spans="1:13" ht="12" hidden="1" customHeight="1">
      <c r="A32" s="805"/>
      <c r="B32" s="801"/>
      <c r="C32" s="807"/>
      <c r="D32" s="363" t="s">
        <v>5</v>
      </c>
      <c r="E32" s="353"/>
      <c r="F32" s="353"/>
      <c r="G32" s="353"/>
      <c r="H32" s="376"/>
      <c r="I32" s="354"/>
      <c r="J32" s="353"/>
      <c r="K32" s="353"/>
      <c r="L32" s="355">
        <f t="shared" si="6"/>
        <v>0</v>
      </c>
      <c r="M32" s="356">
        <f>IF(L31=0,0,(SUMPRODUCT(E31:K31,E32:K32))/L31)</f>
        <v>0</v>
      </c>
    </row>
    <row r="33" spans="1:13" ht="12" customHeight="1">
      <c r="A33" s="733" t="s">
        <v>6</v>
      </c>
      <c r="B33" s="734"/>
      <c r="C33" s="809"/>
      <c r="D33" s="373" t="s">
        <v>3</v>
      </c>
      <c r="E33" s="364">
        <f t="shared" ref="E33:K33" si="7">E21+E23+E25+E27+E29+E31</f>
        <v>12584</v>
      </c>
      <c r="F33" s="365">
        <f t="shared" si="7"/>
        <v>13266</v>
      </c>
      <c r="G33" s="365">
        <f t="shared" si="7"/>
        <v>9394</v>
      </c>
      <c r="H33" s="365">
        <f t="shared" si="7"/>
        <v>3894</v>
      </c>
      <c r="I33" s="365">
        <f t="shared" si="7"/>
        <v>12903</v>
      </c>
      <c r="J33" s="365">
        <f t="shared" si="7"/>
        <v>11429</v>
      </c>
      <c r="K33" s="365">
        <f t="shared" si="7"/>
        <v>8602</v>
      </c>
      <c r="L33" s="350">
        <f>SUM(E33:K33)</f>
        <v>72072</v>
      </c>
      <c r="M33" s="351">
        <f>IF(SUM(E34:K34)=0,0,SUMPRODUCT(E33:K33,E34:K34)/SUM(E34:K34))</f>
        <v>10287.526499780488</v>
      </c>
    </row>
    <row r="34" spans="1:13" ht="12" customHeight="1">
      <c r="A34" s="721" t="s">
        <v>1</v>
      </c>
      <c r="B34" s="722"/>
      <c r="C34" s="810"/>
      <c r="D34" s="374" t="s">
        <v>5</v>
      </c>
      <c r="E34" s="366">
        <f>IF(E33=0,0,(E21*E22+E23*E24+E25*E26+E27*E28+E29*E30+E31*E32)/E33)</f>
        <v>2381.5979020979021</v>
      </c>
      <c r="F34" s="367">
        <f t="shared" ref="F34:K34" si="8">IF(F33=0,0,(F21*F22+F23*F24+F25*F26+F27*F28+F29*F30+F31*F32)/F33)</f>
        <v>2583.3101160862357</v>
      </c>
      <c r="G34" s="367">
        <f t="shared" si="8"/>
        <v>2574.6756440281029</v>
      </c>
      <c r="H34" s="367">
        <f t="shared" si="8"/>
        <v>2600.0451977401131</v>
      </c>
      <c r="I34" s="367">
        <f t="shared" si="8"/>
        <v>2584.7416879795396</v>
      </c>
      <c r="J34" s="367">
        <f t="shared" si="8"/>
        <v>2577.9153031761307</v>
      </c>
      <c r="K34" s="367">
        <f t="shared" si="8"/>
        <v>2339.05773657289</v>
      </c>
      <c r="L34" s="368">
        <f>L22+L24+L26+L28+L30+L32</f>
        <v>57095.06</v>
      </c>
      <c r="M34" s="369">
        <f>IF(L33=0,0,(SUMPRODUCT(E33:K33,E34:K34))/L33)</f>
        <v>2518.1178495115996</v>
      </c>
    </row>
    <row r="35" spans="1:13" ht="12" customHeight="1">
      <c r="A35" s="331"/>
      <c r="B35" s="331"/>
      <c r="C35" s="331"/>
      <c r="D35" s="339"/>
      <c r="E35" s="331"/>
      <c r="F35" s="331"/>
      <c r="G35" s="331"/>
      <c r="H35" s="331"/>
      <c r="I35" s="331"/>
      <c r="J35" s="331"/>
      <c r="K35" s="331"/>
      <c r="L35" s="331"/>
      <c r="M35" s="331"/>
    </row>
    <row r="36" spans="1:13" ht="12" customHeight="1">
      <c r="A36" s="331"/>
      <c r="B36" s="331"/>
      <c r="C36" s="331"/>
      <c r="D36" s="339"/>
      <c r="E36" s="331"/>
      <c r="F36" s="331"/>
      <c r="G36" s="331"/>
      <c r="H36" s="331"/>
      <c r="I36" s="331"/>
      <c r="J36" s="331"/>
      <c r="K36" s="331"/>
      <c r="L36" s="331"/>
      <c r="M36" s="331"/>
    </row>
    <row r="37" spans="1:13" ht="12" customHeight="1">
      <c r="A37" s="331"/>
      <c r="B37" s="331"/>
      <c r="C37" s="331"/>
      <c r="D37" s="339"/>
      <c r="E37" s="331"/>
      <c r="F37" s="331"/>
      <c r="G37" s="331"/>
      <c r="H37" s="331"/>
      <c r="I37" s="331"/>
      <c r="J37" s="331"/>
      <c r="K37" s="331"/>
      <c r="L37" s="331"/>
      <c r="M37" s="331"/>
    </row>
    <row r="38" spans="1:13" ht="12" customHeight="1">
      <c r="A38" s="331"/>
      <c r="B38" s="331"/>
      <c r="C38" s="331"/>
      <c r="D38" s="339"/>
      <c r="E38" s="331"/>
      <c r="F38" s="331"/>
      <c r="G38" s="331"/>
      <c r="H38" s="331"/>
      <c r="I38" s="331"/>
      <c r="J38" s="331"/>
      <c r="K38" s="331"/>
      <c r="L38" s="331"/>
      <c r="M38" s="331"/>
    </row>
    <row r="39" spans="1:13" ht="12" customHeight="1">
      <c r="A39" s="331"/>
      <c r="B39" s="331"/>
      <c r="C39" s="331"/>
      <c r="D39" s="339"/>
      <c r="E39" s="331"/>
      <c r="F39" s="331"/>
      <c r="G39" s="331"/>
      <c r="H39" s="331"/>
      <c r="I39" s="331"/>
      <c r="J39" s="331"/>
      <c r="K39" s="331"/>
      <c r="L39" s="331"/>
      <c r="M39" s="331"/>
    </row>
    <row r="40" spans="1:13" ht="12" customHeight="1">
      <c r="A40" s="331"/>
      <c r="B40" s="331"/>
      <c r="C40" s="331"/>
      <c r="D40" s="339"/>
      <c r="E40" s="331"/>
      <c r="F40" s="331"/>
      <c r="G40" s="331"/>
      <c r="H40" s="331"/>
      <c r="I40" s="331"/>
      <c r="J40" s="331"/>
      <c r="K40" s="331"/>
      <c r="L40" s="331"/>
      <c r="M40" s="331"/>
    </row>
    <row r="41" spans="1:13" ht="12" customHeight="1">
      <c r="A41" s="331"/>
      <c r="B41" s="331"/>
      <c r="C41" s="331"/>
      <c r="D41" s="339"/>
      <c r="E41" s="387"/>
      <c r="F41" s="387"/>
      <c r="G41" s="387"/>
      <c r="H41" s="387"/>
      <c r="I41" s="387"/>
      <c r="J41" s="387"/>
      <c r="K41" s="387"/>
      <c r="L41" s="331"/>
      <c r="M41" s="331"/>
    </row>
    <row r="42" spans="1:13" ht="12" hidden="1" customHeight="1">
      <c r="A42" s="331"/>
      <c r="B42" s="331"/>
      <c r="C42" s="331"/>
      <c r="D42" s="339"/>
      <c r="E42" s="387">
        <f t="shared" ref="E42:K42" si="9">E33/1000</f>
        <v>12.584</v>
      </c>
      <c r="F42" s="387">
        <f t="shared" si="9"/>
        <v>13.266</v>
      </c>
      <c r="G42" s="387">
        <f t="shared" si="9"/>
        <v>9.3940000000000001</v>
      </c>
      <c r="H42" s="387">
        <f t="shared" si="9"/>
        <v>3.8940000000000001</v>
      </c>
      <c r="I42" s="387">
        <f t="shared" si="9"/>
        <v>12.903</v>
      </c>
      <c r="J42" s="387">
        <f t="shared" si="9"/>
        <v>11.429</v>
      </c>
      <c r="K42" s="387">
        <f t="shared" si="9"/>
        <v>8.6020000000000003</v>
      </c>
      <c r="L42" s="331"/>
      <c r="M42" s="331"/>
    </row>
    <row r="43" spans="1:13" ht="12" hidden="1" customHeight="1">
      <c r="A43" s="331"/>
      <c r="B43" s="331"/>
      <c r="C43" s="331"/>
      <c r="D43" s="339"/>
      <c r="E43" s="387"/>
      <c r="F43" s="387"/>
      <c r="G43" s="387"/>
      <c r="H43" s="387"/>
      <c r="I43" s="387"/>
      <c r="J43" s="387"/>
      <c r="K43" s="387"/>
      <c r="L43" s="331"/>
      <c r="M43" s="331"/>
    </row>
    <row r="44" spans="1:13" ht="12" hidden="1" customHeight="1">
      <c r="A44" s="331"/>
      <c r="B44" s="331"/>
      <c r="C44" s="331"/>
      <c r="D44" s="339"/>
      <c r="E44" s="387"/>
      <c r="F44" s="387"/>
      <c r="G44" s="387"/>
      <c r="H44" s="387"/>
      <c r="I44" s="387"/>
      <c r="J44" s="387"/>
      <c r="K44" s="387"/>
      <c r="L44" s="331"/>
      <c r="M44" s="331"/>
    </row>
    <row r="45" spans="1:13" ht="12" hidden="1" customHeight="1">
      <c r="A45" s="331"/>
      <c r="B45" s="331"/>
      <c r="C45" s="331"/>
      <c r="D45" s="339"/>
      <c r="E45" s="387"/>
      <c r="F45" s="387"/>
      <c r="G45" s="387"/>
      <c r="H45" s="387"/>
      <c r="I45" s="387"/>
      <c r="J45" s="387"/>
      <c r="K45" s="387"/>
      <c r="L45" s="331"/>
      <c r="M45" s="331"/>
    </row>
    <row r="46" spans="1:13" ht="12" hidden="1" customHeight="1">
      <c r="A46" s="331"/>
      <c r="B46" s="331"/>
      <c r="C46" s="331"/>
      <c r="D46" s="339"/>
      <c r="E46" s="387">
        <f>E34/1000</f>
        <v>2.3815979020979019</v>
      </c>
      <c r="F46" s="387">
        <f t="shared" ref="F46:K46" si="10">F34/1000</f>
        <v>2.5833101160862357</v>
      </c>
      <c r="G46" s="387">
        <f t="shared" si="10"/>
        <v>2.5746756440281029</v>
      </c>
      <c r="H46" s="387">
        <f t="shared" si="10"/>
        <v>2.6000451977401129</v>
      </c>
      <c r="I46" s="387">
        <f t="shared" si="10"/>
        <v>2.5847416879795397</v>
      </c>
      <c r="J46" s="387">
        <f t="shared" si="10"/>
        <v>2.5779153031761308</v>
      </c>
      <c r="K46" s="387">
        <f t="shared" si="10"/>
        <v>2.3390577365728902</v>
      </c>
      <c r="L46" s="331"/>
      <c r="M46" s="331"/>
    </row>
    <row r="47" spans="1:13" ht="12" customHeight="1">
      <c r="A47" s="331"/>
      <c r="B47" s="331"/>
      <c r="C47" s="331"/>
      <c r="D47" s="339"/>
      <c r="E47" s="331"/>
      <c r="F47" s="331"/>
      <c r="G47" s="331"/>
      <c r="H47" s="331"/>
      <c r="I47" s="331"/>
      <c r="J47" s="331"/>
      <c r="K47" s="331"/>
      <c r="L47" s="331"/>
      <c r="M47" s="331"/>
    </row>
    <row r="48" spans="1:13" ht="12" customHeight="1">
      <c r="A48" s="331"/>
      <c r="B48" s="331"/>
      <c r="C48" s="331"/>
      <c r="D48" s="339"/>
      <c r="E48" s="331"/>
      <c r="F48" s="331"/>
      <c r="G48" s="331"/>
      <c r="H48" s="331"/>
      <c r="I48" s="331"/>
      <c r="J48" s="331"/>
      <c r="K48" s="331"/>
      <c r="L48" s="331"/>
      <c r="M48" s="331"/>
    </row>
    <row r="49" spans="1:13" ht="12" customHeight="1">
      <c r="A49" s="331"/>
      <c r="B49" s="331"/>
      <c r="C49" s="331"/>
      <c r="D49" s="339"/>
      <c r="E49" s="331"/>
      <c r="F49" s="331"/>
      <c r="G49" s="331"/>
      <c r="H49" s="331"/>
      <c r="I49" s="331"/>
      <c r="J49" s="331"/>
      <c r="K49" s="331"/>
      <c r="L49" s="331"/>
      <c r="M49" s="331"/>
    </row>
    <row r="50" spans="1:13" ht="12" customHeight="1">
      <c r="A50" s="331"/>
      <c r="B50" s="331"/>
      <c r="C50" s="331"/>
      <c r="D50" s="339"/>
      <c r="E50" s="331"/>
      <c r="F50" s="331"/>
      <c r="G50" s="331"/>
      <c r="H50" s="331"/>
      <c r="I50" s="331"/>
      <c r="J50" s="331"/>
      <c r="K50" s="331"/>
      <c r="L50" s="331"/>
      <c r="M50" s="331"/>
    </row>
    <row r="51" spans="1:13" ht="12" customHeight="1">
      <c r="A51" s="331"/>
      <c r="B51" s="331"/>
      <c r="C51" s="331"/>
      <c r="D51" s="339"/>
      <c r="E51" s="331"/>
      <c r="F51" s="331"/>
      <c r="G51" s="331"/>
      <c r="H51" s="331"/>
      <c r="I51" s="331"/>
      <c r="J51" s="331"/>
      <c r="K51" s="331"/>
      <c r="L51" s="331"/>
      <c r="M51" s="331"/>
    </row>
    <row r="52" spans="1:13" ht="12" customHeight="1">
      <c r="A52" s="331"/>
      <c r="B52" s="331"/>
      <c r="C52" s="331"/>
      <c r="D52" s="339"/>
      <c r="E52" s="331"/>
      <c r="F52" s="331"/>
      <c r="G52" s="331"/>
      <c r="H52" s="331"/>
      <c r="I52" s="331"/>
      <c r="J52" s="331"/>
      <c r="K52" s="331"/>
      <c r="L52" s="331"/>
      <c r="M52" s="331"/>
    </row>
    <row r="53" spans="1:13" ht="12" customHeight="1">
      <c r="A53" s="331"/>
      <c r="B53" s="331"/>
      <c r="C53" s="331"/>
      <c r="D53" s="339"/>
      <c r="E53" s="331"/>
      <c r="F53" s="331"/>
      <c r="G53" s="331"/>
      <c r="H53" s="331"/>
      <c r="I53" s="331"/>
      <c r="J53" s="331"/>
      <c r="K53" s="331"/>
      <c r="L53" s="331"/>
      <c r="M53" s="331"/>
    </row>
    <row r="54" spans="1:13" ht="12" customHeight="1">
      <c r="A54" s="331"/>
      <c r="B54" s="331"/>
      <c r="C54" s="331"/>
      <c r="D54" s="339"/>
      <c r="E54" s="331"/>
      <c r="F54" s="331"/>
      <c r="G54" s="331"/>
      <c r="H54" s="331"/>
      <c r="I54" s="331"/>
      <c r="J54" s="331"/>
      <c r="K54" s="331"/>
      <c r="L54" s="331"/>
      <c r="M54" s="331"/>
    </row>
    <row r="55" spans="1:13" ht="12" customHeight="1">
      <c r="A55" s="331"/>
      <c r="B55" s="331"/>
      <c r="C55" s="331"/>
      <c r="D55" s="339"/>
      <c r="E55" s="331"/>
      <c r="F55" s="331"/>
      <c r="G55" s="331"/>
      <c r="H55" s="331"/>
      <c r="I55" s="331"/>
      <c r="J55" s="331"/>
      <c r="K55" s="331"/>
      <c r="L55" s="331"/>
      <c r="M55" s="331"/>
    </row>
    <row r="56" spans="1:13" ht="12" customHeight="1">
      <c r="A56" s="331"/>
      <c r="B56" s="331"/>
      <c r="C56" s="331"/>
      <c r="D56" s="339"/>
      <c r="E56" s="331"/>
      <c r="F56" s="331"/>
      <c r="G56" s="331"/>
      <c r="H56" s="331"/>
      <c r="I56" s="331"/>
      <c r="J56" s="331"/>
      <c r="K56" s="331"/>
      <c r="L56" s="331"/>
      <c r="M56" s="331"/>
    </row>
    <row r="57" spans="1:13" ht="12" customHeight="1">
      <c r="A57" s="331"/>
      <c r="B57" s="331"/>
      <c r="C57" s="331"/>
      <c r="D57" s="339"/>
      <c r="E57" s="331"/>
      <c r="F57" s="331"/>
      <c r="G57" s="331"/>
      <c r="H57" s="331"/>
      <c r="I57" s="331"/>
      <c r="J57" s="331"/>
      <c r="K57" s="331"/>
      <c r="L57" s="331"/>
      <c r="M57" s="331"/>
    </row>
    <row r="58" spans="1:13" ht="12" customHeight="1">
      <c r="A58" s="331"/>
      <c r="B58" s="331"/>
      <c r="C58" s="331"/>
      <c r="D58" s="339"/>
      <c r="E58" s="331"/>
      <c r="F58" s="331"/>
      <c r="G58" s="331"/>
      <c r="H58" s="331"/>
      <c r="I58" s="331"/>
      <c r="J58" s="331"/>
      <c r="K58" s="331"/>
      <c r="L58" s="331"/>
      <c r="M58" s="331"/>
    </row>
    <row r="59" spans="1:13" ht="12" customHeight="1">
      <c r="A59" s="331"/>
      <c r="B59" s="331"/>
      <c r="C59" s="331"/>
      <c r="D59" s="339"/>
      <c r="E59" s="331"/>
      <c r="F59" s="331"/>
      <c r="G59" s="331"/>
      <c r="H59" s="331"/>
      <c r="I59" s="331"/>
      <c r="J59" s="331"/>
      <c r="K59" s="331"/>
      <c r="L59" s="331"/>
      <c r="M59" s="331"/>
    </row>
    <row r="60" spans="1:13" ht="12" customHeight="1">
      <c r="A60" s="331"/>
      <c r="B60" s="331"/>
      <c r="C60" s="331"/>
      <c r="D60" s="339"/>
      <c r="E60" s="331"/>
      <c r="F60" s="331"/>
      <c r="G60" s="331"/>
      <c r="H60" s="331"/>
      <c r="I60" s="331"/>
      <c r="J60" s="331"/>
      <c r="K60" s="331"/>
      <c r="L60" s="331"/>
      <c r="M60" s="331"/>
    </row>
    <row r="61" spans="1:13" ht="12" customHeight="1">
      <c r="A61" s="331"/>
      <c r="B61" s="331"/>
      <c r="C61" s="331"/>
      <c r="D61" s="339"/>
      <c r="E61" s="331"/>
      <c r="F61" s="331"/>
      <c r="G61" s="331"/>
      <c r="H61" s="331"/>
      <c r="I61" s="331"/>
      <c r="J61" s="331"/>
      <c r="K61" s="331"/>
      <c r="L61" s="331"/>
      <c r="M61" s="331"/>
    </row>
    <row r="62" spans="1:13" ht="12" customHeight="1">
      <c r="A62" s="331"/>
      <c r="B62" s="331"/>
      <c r="C62" s="331"/>
      <c r="D62" s="339"/>
      <c r="E62" s="331"/>
      <c r="F62" s="331"/>
      <c r="G62" s="331"/>
      <c r="H62" s="331"/>
      <c r="I62" s="331"/>
      <c r="J62" s="331"/>
      <c r="K62" s="331"/>
      <c r="L62" s="331"/>
      <c r="M62" s="331"/>
    </row>
    <row r="63" spans="1:13" ht="12" customHeight="1">
      <c r="A63" s="331"/>
      <c r="B63" s="331"/>
      <c r="C63" s="331"/>
      <c r="D63" s="339"/>
      <c r="E63" s="331"/>
      <c r="F63" s="331"/>
      <c r="G63" s="331"/>
      <c r="H63" s="331"/>
      <c r="I63" s="331"/>
      <c r="J63" s="331"/>
      <c r="K63" s="331"/>
      <c r="L63" s="331"/>
      <c r="M63" s="331"/>
    </row>
    <row r="64" spans="1:13" ht="12" customHeight="1">
      <c r="A64" s="331"/>
      <c r="B64" s="331"/>
      <c r="C64" s="331"/>
      <c r="D64" s="339"/>
      <c r="E64" s="331"/>
      <c r="F64" s="331"/>
      <c r="G64" s="331"/>
      <c r="H64" s="331"/>
      <c r="I64" s="331"/>
      <c r="J64" s="331"/>
      <c r="K64" s="331"/>
      <c r="L64" s="331"/>
      <c r="M64" s="331"/>
    </row>
    <row r="65" spans="1:13" ht="12" customHeight="1">
      <c r="A65" s="331"/>
      <c r="B65" s="331"/>
      <c r="C65" s="331"/>
      <c r="D65" s="339"/>
      <c r="E65" s="331"/>
      <c r="F65" s="331"/>
      <c r="G65" s="331"/>
      <c r="H65" s="331"/>
      <c r="I65" s="331"/>
      <c r="J65" s="331"/>
      <c r="K65" s="331"/>
      <c r="L65" s="331"/>
      <c r="M65" s="331"/>
    </row>
    <row r="66" spans="1:13" ht="12" customHeight="1">
      <c r="A66" s="331"/>
      <c r="B66" s="331"/>
      <c r="C66" s="331"/>
      <c r="D66" s="339"/>
      <c r="E66" s="331"/>
      <c r="F66" s="331"/>
      <c r="G66" s="331"/>
      <c r="H66" s="331"/>
      <c r="I66" s="331"/>
      <c r="J66" s="331"/>
      <c r="K66" s="331"/>
      <c r="L66" s="331"/>
      <c r="M66" s="331"/>
    </row>
    <row r="67" spans="1:13" ht="12" customHeight="1">
      <c r="A67" s="331"/>
      <c r="B67" s="331"/>
      <c r="C67" s="331"/>
      <c r="D67" s="339"/>
      <c r="E67" s="331"/>
      <c r="F67" s="331"/>
      <c r="G67" s="331"/>
      <c r="H67" s="331"/>
      <c r="I67" s="331"/>
      <c r="J67" s="331"/>
      <c r="K67" s="331"/>
      <c r="L67" s="331"/>
      <c r="M67" s="331"/>
    </row>
    <row r="68" spans="1:13" ht="12" customHeight="1">
      <c r="A68" s="331"/>
      <c r="B68" s="331"/>
      <c r="C68" s="331"/>
      <c r="D68" s="339"/>
      <c r="E68" s="331"/>
      <c r="F68" s="331"/>
      <c r="G68" s="331"/>
      <c r="H68" s="331"/>
      <c r="I68" s="331"/>
      <c r="J68" s="331"/>
      <c r="K68" s="331"/>
      <c r="L68" s="331"/>
      <c r="M68" s="331"/>
    </row>
    <row r="69" spans="1:13" ht="12" customHeight="1">
      <c r="A69" s="331"/>
      <c r="B69" s="331"/>
      <c r="C69" s="331"/>
      <c r="D69" s="339"/>
      <c r="E69" s="331"/>
      <c r="F69" s="331"/>
      <c r="G69" s="331"/>
      <c r="H69" s="331"/>
      <c r="I69" s="331"/>
      <c r="J69" s="331"/>
      <c r="K69" s="331"/>
      <c r="L69" s="331"/>
      <c r="M69" s="331"/>
    </row>
    <row r="70" spans="1:13" ht="12" customHeight="1">
      <c r="A70" s="331"/>
      <c r="B70" s="331"/>
      <c r="C70" s="331"/>
      <c r="D70" s="339"/>
      <c r="E70" s="331"/>
      <c r="F70" s="331"/>
      <c r="G70" s="331"/>
      <c r="H70" s="331"/>
      <c r="I70" s="331"/>
      <c r="J70" s="331"/>
      <c r="K70" s="331"/>
      <c r="L70" s="331"/>
      <c r="M70" s="331"/>
    </row>
    <row r="71" spans="1:13" ht="12" customHeight="1">
      <c r="A71" s="331"/>
      <c r="B71" s="331"/>
      <c r="C71" s="331"/>
      <c r="D71" s="339"/>
      <c r="E71" s="331"/>
      <c r="F71" s="331"/>
      <c r="G71" s="331"/>
      <c r="H71" s="331"/>
      <c r="I71" s="331"/>
      <c r="J71" s="331"/>
      <c r="K71" s="331"/>
      <c r="L71" s="331"/>
      <c r="M71" s="331"/>
    </row>
    <row r="72" spans="1:13" ht="12" customHeight="1">
      <c r="A72" s="331"/>
      <c r="B72" s="331"/>
      <c r="C72" s="331"/>
      <c r="D72" s="339"/>
      <c r="E72" s="331"/>
      <c r="F72" s="331"/>
      <c r="G72" s="331"/>
      <c r="H72" s="331"/>
      <c r="I72" s="331"/>
      <c r="J72" s="331"/>
      <c r="K72" s="331"/>
      <c r="L72" s="331"/>
      <c r="M72" s="331"/>
    </row>
    <row r="73" spans="1:13" ht="12" customHeight="1">
      <c r="A73" s="331"/>
      <c r="B73" s="331"/>
      <c r="C73" s="331"/>
      <c r="D73" s="339"/>
      <c r="E73" s="331"/>
      <c r="F73" s="331"/>
      <c r="G73" s="331"/>
      <c r="H73" s="331"/>
      <c r="I73" s="331"/>
      <c r="J73" s="331"/>
      <c r="K73" s="331"/>
      <c r="L73" s="331"/>
      <c r="M73" s="331"/>
    </row>
    <row r="74" spans="1:13" ht="12" customHeight="1">
      <c r="A74" s="331"/>
      <c r="B74" s="331"/>
      <c r="C74" s="331"/>
      <c r="D74" s="339"/>
      <c r="E74" s="331"/>
      <c r="F74" s="331"/>
      <c r="G74" s="331"/>
      <c r="H74" s="331"/>
      <c r="I74" s="331"/>
      <c r="J74" s="331"/>
      <c r="K74" s="331"/>
      <c r="L74" s="331"/>
      <c r="M74" s="331"/>
    </row>
    <row r="75" spans="1:13" ht="12" customHeight="1">
      <c r="A75" s="331"/>
      <c r="B75" s="331"/>
      <c r="C75" s="331"/>
      <c r="D75" s="339"/>
      <c r="E75" s="331"/>
      <c r="F75" s="331"/>
      <c r="G75" s="331"/>
      <c r="H75" s="331"/>
      <c r="I75" s="331"/>
      <c r="J75" s="331"/>
      <c r="K75" s="331"/>
      <c r="L75" s="331"/>
      <c r="M75" s="331"/>
    </row>
    <row r="76" spans="1:13" ht="12" customHeight="1">
      <c r="A76" s="331"/>
      <c r="B76" s="331"/>
      <c r="C76" s="331"/>
      <c r="D76" s="339"/>
      <c r="E76" s="331"/>
      <c r="F76" s="331"/>
      <c r="G76" s="331"/>
      <c r="H76" s="331"/>
      <c r="I76" s="331"/>
      <c r="J76" s="331"/>
      <c r="K76" s="331"/>
      <c r="L76" s="331"/>
      <c r="M76" s="331"/>
    </row>
    <row r="77" spans="1:13" ht="12" customHeight="1">
      <c r="A77" s="331"/>
      <c r="B77" s="331"/>
      <c r="C77" s="331"/>
      <c r="D77" s="339"/>
      <c r="E77" s="331"/>
      <c r="F77" s="331"/>
      <c r="G77" s="331"/>
      <c r="H77" s="331"/>
      <c r="I77" s="331"/>
      <c r="J77" s="331"/>
      <c r="K77" s="331"/>
      <c r="L77" s="331"/>
      <c r="M77" s="331"/>
    </row>
    <row r="78" spans="1:13" ht="12" customHeight="1">
      <c r="A78" s="331"/>
      <c r="B78" s="331"/>
      <c r="C78" s="331"/>
      <c r="D78" s="339"/>
      <c r="E78" s="331"/>
      <c r="F78" s="331"/>
      <c r="G78" s="331"/>
      <c r="H78" s="331"/>
      <c r="I78" s="331"/>
      <c r="J78" s="331"/>
      <c r="K78" s="331"/>
      <c r="L78" s="331"/>
      <c r="M78" s="331"/>
    </row>
    <row r="79" spans="1:13" ht="12" customHeight="1">
      <c r="A79" s="331"/>
      <c r="B79" s="331"/>
      <c r="C79" s="331"/>
      <c r="D79" s="339"/>
      <c r="E79" s="331"/>
      <c r="F79" s="331"/>
      <c r="G79" s="331"/>
      <c r="H79" s="331"/>
      <c r="I79" s="331"/>
      <c r="J79" s="331"/>
      <c r="K79" s="331"/>
      <c r="L79" s="331"/>
      <c r="M79" s="331"/>
    </row>
    <row r="80" spans="1:13" ht="12" customHeight="1">
      <c r="A80" s="331"/>
      <c r="B80" s="331"/>
      <c r="C80" s="331"/>
      <c r="D80" s="339"/>
      <c r="E80" s="331"/>
      <c r="F80" s="331"/>
      <c r="G80" s="331"/>
      <c r="H80" s="331"/>
      <c r="I80" s="331"/>
      <c r="J80" s="331"/>
      <c r="K80" s="331"/>
      <c r="L80" s="331"/>
      <c r="M80" s="331"/>
    </row>
    <row r="81" spans="1:13">
      <c r="A81" s="331"/>
      <c r="B81" s="331"/>
      <c r="C81" s="331"/>
      <c r="D81" s="339"/>
      <c r="E81" s="331"/>
      <c r="F81" s="331"/>
      <c r="G81" s="331"/>
      <c r="H81" s="331"/>
      <c r="I81" s="331"/>
      <c r="J81" s="331"/>
      <c r="K81" s="331"/>
      <c r="L81" s="331"/>
      <c r="M81" s="331"/>
    </row>
    <row r="82" spans="1:13">
      <c r="A82" s="331"/>
      <c r="B82" s="331"/>
      <c r="C82" s="331"/>
      <c r="D82" s="339"/>
      <c r="E82" s="331"/>
      <c r="F82" s="331"/>
      <c r="G82" s="331"/>
      <c r="H82" s="331"/>
      <c r="I82" s="331"/>
      <c r="J82" s="331"/>
      <c r="K82" s="331"/>
      <c r="L82" s="331"/>
      <c r="M82" s="331"/>
    </row>
    <row r="83" spans="1:13">
      <c r="A83" s="331"/>
      <c r="B83" s="331"/>
      <c r="C83" s="331"/>
      <c r="D83" s="339"/>
      <c r="E83" s="331"/>
      <c r="F83" s="331"/>
      <c r="G83" s="331"/>
      <c r="H83" s="331"/>
      <c r="I83" s="331"/>
      <c r="J83" s="331"/>
      <c r="K83" s="331"/>
      <c r="L83" s="331"/>
      <c r="M83" s="331"/>
    </row>
    <row r="84" spans="1:13">
      <c r="A84" s="331"/>
      <c r="B84" s="331"/>
      <c r="C84" s="331"/>
      <c r="D84" s="339"/>
      <c r="E84" s="331"/>
      <c r="F84" s="331"/>
      <c r="G84" s="331"/>
      <c r="H84" s="331"/>
      <c r="I84" s="331"/>
      <c r="J84" s="331"/>
      <c r="K84" s="331"/>
      <c r="L84" s="331"/>
      <c r="M84" s="331"/>
    </row>
    <row r="85" spans="1:13">
      <c r="A85" s="331"/>
      <c r="B85" s="331"/>
      <c r="C85" s="331"/>
      <c r="D85" s="339"/>
      <c r="E85" s="331"/>
      <c r="F85" s="331"/>
      <c r="G85" s="331"/>
      <c r="H85" s="331"/>
      <c r="I85" s="331"/>
      <c r="J85" s="331"/>
      <c r="K85" s="331"/>
      <c r="L85" s="331"/>
      <c r="M85" s="331"/>
    </row>
    <row r="86" spans="1:13">
      <c r="A86" s="331"/>
      <c r="B86" s="331"/>
      <c r="C86" s="331"/>
      <c r="D86" s="339"/>
      <c r="E86" s="331"/>
      <c r="F86" s="331"/>
      <c r="G86" s="331"/>
      <c r="H86" s="331"/>
      <c r="I86" s="331"/>
      <c r="J86" s="331"/>
      <c r="K86" s="331"/>
      <c r="L86" s="331"/>
      <c r="M86" s="331"/>
    </row>
    <row r="87" spans="1:13">
      <c r="A87" s="331"/>
      <c r="B87" s="331"/>
      <c r="C87" s="331"/>
      <c r="D87" s="339"/>
      <c r="E87" s="331"/>
      <c r="F87" s="331"/>
      <c r="G87" s="331"/>
      <c r="H87" s="331"/>
      <c r="I87" s="331"/>
      <c r="J87" s="331"/>
      <c r="K87" s="331"/>
      <c r="L87" s="331"/>
      <c r="M87" s="331"/>
    </row>
    <row r="88" spans="1:13">
      <c r="A88" s="331"/>
      <c r="B88" s="331"/>
      <c r="C88" s="331"/>
      <c r="D88" s="339"/>
      <c r="E88" s="331"/>
      <c r="F88" s="331"/>
      <c r="G88" s="331"/>
      <c r="H88" s="331"/>
      <c r="I88" s="331"/>
      <c r="J88" s="331"/>
      <c r="K88" s="331"/>
      <c r="L88" s="331"/>
      <c r="M88" s="331"/>
    </row>
    <row r="89" spans="1:13">
      <c r="A89" s="331"/>
      <c r="B89" s="331"/>
      <c r="C89" s="331"/>
      <c r="D89" s="339"/>
      <c r="E89" s="331"/>
      <c r="F89" s="331"/>
      <c r="G89" s="331"/>
      <c r="H89" s="331"/>
      <c r="I89" s="331"/>
      <c r="J89" s="331"/>
      <c r="K89" s="331"/>
      <c r="L89" s="331"/>
      <c r="M89" s="331"/>
    </row>
    <row r="90" spans="1:13">
      <c r="A90" s="331"/>
      <c r="B90" s="331"/>
      <c r="C90" s="331"/>
      <c r="D90" s="339"/>
      <c r="E90" s="331"/>
      <c r="F90" s="331"/>
      <c r="G90" s="331"/>
      <c r="H90" s="331"/>
      <c r="I90" s="331"/>
      <c r="J90" s="331"/>
      <c r="K90" s="331"/>
      <c r="L90" s="331"/>
      <c r="M90" s="331"/>
    </row>
    <row r="91" spans="1:13">
      <c r="A91" s="331"/>
      <c r="B91" s="331"/>
      <c r="C91" s="331"/>
      <c r="D91" s="339"/>
      <c r="E91" s="331"/>
      <c r="F91" s="331"/>
      <c r="G91" s="331"/>
      <c r="H91" s="331"/>
      <c r="I91" s="331"/>
      <c r="J91" s="331"/>
      <c r="K91" s="331"/>
      <c r="L91" s="331"/>
      <c r="M91" s="331"/>
    </row>
    <row r="92" spans="1:13">
      <c r="A92" s="331"/>
      <c r="B92" s="331"/>
      <c r="C92" s="331"/>
      <c r="D92" s="339"/>
      <c r="E92" s="331"/>
      <c r="F92" s="331"/>
      <c r="G92" s="331"/>
      <c r="H92" s="331"/>
      <c r="I92" s="331"/>
      <c r="J92" s="331"/>
      <c r="K92" s="331"/>
      <c r="L92" s="331"/>
      <c r="M92" s="331"/>
    </row>
    <row r="93" spans="1:13">
      <c r="A93" s="331"/>
      <c r="B93" s="331"/>
      <c r="C93" s="331"/>
      <c r="D93" s="339"/>
      <c r="E93" s="331"/>
      <c r="F93" s="331"/>
      <c r="G93" s="331"/>
      <c r="H93" s="331"/>
      <c r="I93" s="331"/>
      <c r="J93" s="331"/>
      <c r="K93" s="331"/>
      <c r="L93" s="331"/>
      <c r="M93" s="331"/>
    </row>
    <row r="94" spans="1:13">
      <c r="A94" s="331"/>
      <c r="B94" s="331"/>
      <c r="C94" s="331"/>
      <c r="D94" s="339"/>
      <c r="E94" s="331"/>
      <c r="F94" s="331"/>
      <c r="G94" s="331"/>
      <c r="H94" s="331"/>
      <c r="I94" s="331"/>
      <c r="J94" s="331"/>
      <c r="K94" s="331"/>
      <c r="L94" s="331"/>
      <c r="M94" s="331"/>
    </row>
    <row r="95" spans="1:13">
      <c r="A95" s="331"/>
      <c r="B95" s="331"/>
      <c r="C95" s="331"/>
      <c r="D95" s="339"/>
      <c r="E95" s="331"/>
      <c r="F95" s="331"/>
      <c r="G95" s="331"/>
      <c r="H95" s="331"/>
      <c r="I95" s="331"/>
      <c r="J95" s="331"/>
      <c r="K95" s="331"/>
      <c r="L95" s="331"/>
      <c r="M95" s="331"/>
    </row>
    <row r="96" spans="1:13">
      <c r="A96" s="331"/>
      <c r="B96" s="331"/>
      <c r="C96" s="331"/>
      <c r="D96" s="339"/>
      <c r="E96" s="331"/>
      <c r="F96" s="331"/>
      <c r="G96" s="331"/>
      <c r="H96" s="331"/>
      <c r="I96" s="331"/>
      <c r="J96" s="331"/>
      <c r="K96" s="331"/>
      <c r="L96" s="331"/>
      <c r="M96" s="331"/>
    </row>
    <row r="97" spans="1:13">
      <c r="A97" s="331"/>
      <c r="B97" s="331"/>
      <c r="C97" s="331"/>
      <c r="D97" s="339"/>
      <c r="E97" s="331"/>
      <c r="F97" s="331"/>
      <c r="G97" s="331"/>
      <c r="H97" s="331"/>
      <c r="I97" s="331"/>
      <c r="J97" s="331"/>
      <c r="K97" s="331"/>
      <c r="L97" s="331"/>
      <c r="M97" s="331"/>
    </row>
    <row r="98" spans="1:13">
      <c r="A98" s="331"/>
      <c r="B98" s="331"/>
      <c r="C98" s="331"/>
      <c r="D98" s="339"/>
      <c r="E98" s="331"/>
      <c r="F98" s="331"/>
      <c r="G98" s="331"/>
      <c r="H98" s="331"/>
      <c r="I98" s="331"/>
      <c r="J98" s="331"/>
      <c r="K98" s="331"/>
      <c r="L98" s="331"/>
      <c r="M98" s="331"/>
    </row>
    <row r="99" spans="1:13">
      <c r="A99" s="331"/>
      <c r="B99" s="331"/>
      <c r="C99" s="331"/>
      <c r="D99" s="339"/>
      <c r="E99" s="331"/>
      <c r="F99" s="331"/>
      <c r="G99" s="331"/>
      <c r="H99" s="331"/>
      <c r="I99" s="331"/>
      <c r="J99" s="331"/>
      <c r="K99" s="331"/>
      <c r="L99" s="331"/>
      <c r="M99" s="331"/>
    </row>
    <row r="100" spans="1:13">
      <c r="A100" s="331"/>
      <c r="B100" s="331"/>
      <c r="C100" s="331"/>
      <c r="D100" s="339"/>
      <c r="E100" s="331"/>
      <c r="F100" s="331"/>
      <c r="G100" s="331"/>
      <c r="H100" s="331"/>
      <c r="I100" s="331"/>
      <c r="J100" s="331"/>
      <c r="K100" s="331"/>
      <c r="L100" s="331"/>
      <c r="M100" s="331"/>
    </row>
    <row r="101" spans="1:13">
      <c r="A101" s="331"/>
      <c r="B101" s="331"/>
      <c r="C101" s="331"/>
      <c r="D101" s="339"/>
      <c r="E101" s="331"/>
      <c r="F101" s="331"/>
      <c r="G101" s="331"/>
      <c r="H101" s="331"/>
      <c r="I101" s="331"/>
      <c r="J101" s="331"/>
      <c r="K101" s="331"/>
      <c r="L101" s="331"/>
      <c r="M101" s="331"/>
    </row>
    <row r="102" spans="1:13">
      <c r="A102" s="331"/>
      <c r="B102" s="331"/>
      <c r="C102" s="331"/>
      <c r="D102" s="339"/>
      <c r="E102" s="331"/>
      <c r="F102" s="331"/>
      <c r="G102" s="331"/>
      <c r="H102" s="331"/>
      <c r="I102" s="331"/>
      <c r="J102" s="331"/>
      <c r="K102" s="331"/>
      <c r="L102" s="331"/>
      <c r="M102" s="331"/>
    </row>
    <row r="103" spans="1:13">
      <c r="A103" s="331"/>
      <c r="B103" s="331"/>
      <c r="C103" s="331"/>
      <c r="D103" s="339"/>
      <c r="E103" s="331"/>
      <c r="F103" s="331"/>
      <c r="G103" s="331"/>
      <c r="H103" s="331"/>
      <c r="I103" s="331"/>
      <c r="J103" s="331"/>
      <c r="K103" s="331"/>
      <c r="L103" s="331"/>
      <c r="M103" s="331"/>
    </row>
    <row r="104" spans="1:13">
      <c r="A104" s="331"/>
      <c r="B104" s="331"/>
      <c r="C104" s="331"/>
      <c r="D104" s="339"/>
      <c r="E104" s="331"/>
      <c r="F104" s="331"/>
      <c r="G104" s="331"/>
      <c r="H104" s="331"/>
      <c r="I104" s="331"/>
      <c r="J104" s="331"/>
      <c r="K104" s="331"/>
      <c r="L104" s="331"/>
      <c r="M104" s="331"/>
    </row>
    <row r="105" spans="1:13">
      <c r="A105" s="331"/>
      <c r="B105" s="331"/>
      <c r="C105" s="331"/>
      <c r="D105" s="339"/>
      <c r="E105" s="331"/>
      <c r="F105" s="331"/>
      <c r="G105" s="331"/>
      <c r="H105" s="331"/>
      <c r="I105" s="331"/>
      <c r="J105" s="331"/>
      <c r="K105" s="331"/>
      <c r="L105" s="331"/>
      <c r="M105" s="331"/>
    </row>
    <row r="106" spans="1:13">
      <c r="A106" s="331"/>
      <c r="B106" s="331"/>
      <c r="C106" s="331"/>
      <c r="D106" s="339"/>
      <c r="E106" s="331"/>
      <c r="F106" s="331"/>
      <c r="G106" s="331"/>
      <c r="H106" s="331"/>
      <c r="I106" s="331"/>
      <c r="J106" s="331"/>
      <c r="K106" s="331"/>
      <c r="L106" s="331"/>
      <c r="M106" s="331"/>
    </row>
    <row r="107" spans="1:13">
      <c r="A107" s="331"/>
      <c r="B107" s="331"/>
      <c r="C107" s="331"/>
      <c r="D107" s="339"/>
      <c r="E107" s="331"/>
      <c r="F107" s="331"/>
      <c r="G107" s="331"/>
      <c r="H107" s="331"/>
      <c r="I107" s="331"/>
      <c r="J107" s="331"/>
      <c r="K107" s="331"/>
      <c r="L107" s="331"/>
      <c r="M107" s="331"/>
    </row>
    <row r="108" spans="1:13">
      <c r="A108" s="331"/>
      <c r="B108" s="331"/>
      <c r="C108" s="331"/>
      <c r="D108" s="339"/>
      <c r="E108" s="331"/>
      <c r="F108" s="331"/>
      <c r="G108" s="331"/>
      <c r="H108" s="331"/>
      <c r="I108" s="331"/>
      <c r="J108" s="331"/>
      <c r="K108" s="331"/>
      <c r="L108" s="331"/>
      <c r="M108" s="331"/>
    </row>
    <row r="109" spans="1:13">
      <c r="A109" s="331"/>
      <c r="B109" s="331"/>
      <c r="C109" s="331"/>
      <c r="D109" s="339"/>
      <c r="E109" s="331"/>
      <c r="F109" s="331"/>
      <c r="G109" s="331"/>
      <c r="H109" s="331"/>
      <c r="I109" s="331"/>
      <c r="J109" s="331"/>
      <c r="K109" s="331"/>
      <c r="L109" s="331"/>
      <c r="M109" s="331"/>
    </row>
    <row r="110" spans="1:13">
      <c r="A110" s="331"/>
      <c r="B110" s="331"/>
      <c r="C110" s="331"/>
      <c r="D110" s="339"/>
      <c r="E110" s="331"/>
      <c r="F110" s="331"/>
      <c r="G110" s="331"/>
      <c r="H110" s="331"/>
      <c r="I110" s="331"/>
      <c r="J110" s="331"/>
      <c r="K110" s="331"/>
      <c r="L110" s="331"/>
      <c r="M110" s="331"/>
    </row>
    <row r="111" spans="1:13">
      <c r="A111" s="331"/>
      <c r="B111" s="331"/>
      <c r="C111" s="331"/>
      <c r="D111" s="339"/>
      <c r="E111" s="331"/>
      <c r="F111" s="331"/>
      <c r="G111" s="331"/>
      <c r="H111" s="331"/>
      <c r="I111" s="331"/>
      <c r="J111" s="331"/>
      <c r="K111" s="331"/>
      <c r="L111" s="331"/>
      <c r="M111" s="331"/>
    </row>
    <row r="112" spans="1:13">
      <c r="A112" s="331"/>
      <c r="B112" s="331"/>
      <c r="C112" s="331"/>
      <c r="D112" s="339"/>
      <c r="E112" s="331"/>
      <c r="F112" s="331"/>
      <c r="G112" s="331"/>
      <c r="H112" s="331"/>
      <c r="I112" s="331"/>
      <c r="J112" s="331"/>
      <c r="K112" s="331"/>
      <c r="L112" s="331"/>
      <c r="M112" s="331"/>
    </row>
    <row r="113" spans="1:13">
      <c r="A113" s="331"/>
      <c r="B113" s="331"/>
      <c r="C113" s="331"/>
      <c r="D113" s="339"/>
      <c r="E113" s="331"/>
      <c r="F113" s="331"/>
      <c r="G113" s="331"/>
      <c r="H113" s="331"/>
      <c r="I113" s="331"/>
      <c r="J113" s="331"/>
      <c r="K113" s="331"/>
      <c r="L113" s="331"/>
      <c r="M113" s="331"/>
    </row>
    <row r="114" spans="1:13">
      <c r="A114" s="331"/>
      <c r="B114" s="331"/>
      <c r="C114" s="331"/>
      <c r="D114" s="339"/>
      <c r="E114" s="331"/>
      <c r="F114" s="331"/>
      <c r="G114" s="331"/>
      <c r="H114" s="331"/>
      <c r="I114" s="331"/>
      <c r="J114" s="331"/>
      <c r="K114" s="331"/>
      <c r="L114" s="331"/>
      <c r="M114" s="331"/>
    </row>
    <row r="115" spans="1:13">
      <c r="A115" s="331"/>
      <c r="B115" s="331"/>
      <c r="C115" s="331"/>
      <c r="D115" s="339"/>
      <c r="E115" s="331"/>
      <c r="F115" s="331"/>
      <c r="G115" s="331"/>
      <c r="H115" s="331"/>
      <c r="I115" s="331"/>
      <c r="J115" s="331"/>
      <c r="K115" s="331"/>
      <c r="L115" s="331"/>
      <c r="M115" s="331"/>
    </row>
    <row r="116" spans="1:13">
      <c r="A116" s="331"/>
      <c r="B116" s="331"/>
      <c r="C116" s="331"/>
      <c r="D116" s="339"/>
      <c r="E116" s="331"/>
      <c r="F116" s="331"/>
      <c r="G116" s="331"/>
      <c r="H116" s="331"/>
      <c r="I116" s="331"/>
      <c r="J116" s="331"/>
      <c r="K116" s="331"/>
      <c r="L116" s="331"/>
      <c r="M116" s="331"/>
    </row>
    <row r="117" spans="1:13">
      <c r="A117" s="331"/>
      <c r="B117" s="331"/>
      <c r="C117" s="331"/>
      <c r="D117" s="339"/>
      <c r="E117" s="331"/>
      <c r="F117" s="331"/>
      <c r="G117" s="331"/>
      <c r="H117" s="331"/>
      <c r="I117" s="331"/>
      <c r="J117" s="331"/>
      <c r="K117" s="331"/>
      <c r="L117" s="331"/>
      <c r="M117" s="331">
        <f>IF(L116=0,0,(SUMPRODUCT(E15:K15,E16:K16)+SUMPRODUCT(#REF!,#REF!)+SUMPRODUCT(E116:K116,E117:K117))/L116)</f>
        <v>0</v>
      </c>
    </row>
    <row r="118" spans="1:13">
      <c r="A118" s="331"/>
      <c r="B118" s="331"/>
      <c r="C118" s="331"/>
      <c r="D118" s="339"/>
      <c r="E118" s="331"/>
      <c r="F118" s="331"/>
      <c r="G118" s="331"/>
      <c r="H118" s="331"/>
      <c r="I118" s="331"/>
      <c r="J118" s="331"/>
      <c r="K118" s="331"/>
      <c r="L118" s="331"/>
      <c r="M118" s="331"/>
    </row>
    <row r="119" spans="1:13">
      <c r="A119" s="331"/>
      <c r="B119" s="331"/>
      <c r="C119" s="331"/>
      <c r="D119" s="339"/>
      <c r="E119" s="331"/>
      <c r="F119" s="331"/>
      <c r="G119" s="331"/>
      <c r="H119" s="331"/>
      <c r="I119" s="331"/>
      <c r="J119" s="331"/>
      <c r="K119" s="331"/>
      <c r="L119" s="331"/>
      <c r="M119" s="331"/>
    </row>
    <row r="120" spans="1:13">
      <c r="A120" s="331"/>
      <c r="B120" s="331"/>
      <c r="C120" s="331"/>
      <c r="D120" s="339"/>
      <c r="E120" s="331"/>
      <c r="F120" s="331"/>
      <c r="G120" s="331"/>
      <c r="H120" s="331"/>
      <c r="I120" s="331"/>
      <c r="J120" s="331"/>
      <c r="K120" s="331"/>
      <c r="L120" s="331"/>
      <c r="M120" s="331"/>
    </row>
    <row r="121" spans="1:13">
      <c r="A121" s="331"/>
      <c r="B121" s="331"/>
      <c r="C121" s="331"/>
      <c r="D121" s="339"/>
      <c r="E121" s="331"/>
      <c r="F121" s="331"/>
      <c r="G121" s="331"/>
      <c r="H121" s="331"/>
      <c r="I121" s="331"/>
      <c r="J121" s="331"/>
      <c r="K121" s="331"/>
      <c r="L121" s="331"/>
      <c r="M121" s="331"/>
    </row>
    <row r="122" spans="1:13">
      <c r="A122" s="331"/>
      <c r="B122" s="331"/>
      <c r="C122" s="331"/>
      <c r="D122" s="339"/>
      <c r="E122" s="331"/>
      <c r="F122" s="331"/>
      <c r="G122" s="331"/>
      <c r="H122" s="331"/>
      <c r="I122" s="331"/>
      <c r="J122" s="331"/>
      <c r="K122" s="331"/>
      <c r="L122" s="331"/>
      <c r="M122" s="331"/>
    </row>
    <row r="123" spans="1:13">
      <c r="A123" s="331"/>
      <c r="B123" s="331"/>
      <c r="C123" s="331"/>
      <c r="D123" s="339"/>
      <c r="E123" s="331"/>
      <c r="F123" s="331"/>
      <c r="G123" s="331"/>
      <c r="H123" s="331"/>
      <c r="I123" s="331"/>
      <c r="J123" s="331"/>
      <c r="K123" s="331"/>
      <c r="L123" s="331"/>
      <c r="M123" s="331"/>
    </row>
    <row r="124" spans="1:13">
      <c r="A124" s="331"/>
      <c r="B124" s="331"/>
      <c r="C124" s="331"/>
      <c r="D124" s="339"/>
      <c r="E124" s="331"/>
      <c r="F124" s="331"/>
      <c r="G124" s="331"/>
      <c r="H124" s="331"/>
      <c r="I124" s="331"/>
      <c r="J124" s="331"/>
      <c r="K124" s="331"/>
      <c r="L124" s="331"/>
      <c r="M124" s="331"/>
    </row>
    <row r="125" spans="1:13">
      <c r="A125" s="331"/>
      <c r="B125" s="331"/>
      <c r="C125" s="331"/>
      <c r="D125" s="339"/>
      <c r="E125" s="331"/>
      <c r="F125" s="331"/>
      <c r="G125" s="331"/>
      <c r="H125" s="331"/>
      <c r="I125" s="331"/>
      <c r="J125" s="331"/>
      <c r="K125" s="331"/>
      <c r="L125" s="331"/>
      <c r="M125" s="331"/>
    </row>
    <row r="126" spans="1:13">
      <c r="A126" s="331"/>
      <c r="B126" s="331"/>
      <c r="C126" s="331"/>
      <c r="D126" s="339"/>
      <c r="E126" s="331"/>
      <c r="F126" s="331"/>
      <c r="G126" s="331"/>
      <c r="H126" s="331"/>
      <c r="I126" s="331"/>
      <c r="J126" s="331"/>
      <c r="K126" s="331"/>
      <c r="L126" s="331"/>
      <c r="M126" s="331"/>
    </row>
    <row r="127" spans="1:13">
      <c r="A127" s="331"/>
      <c r="B127" s="331"/>
      <c r="C127" s="331"/>
      <c r="D127" s="339"/>
      <c r="E127" s="331"/>
      <c r="F127" s="331"/>
      <c r="G127" s="331"/>
      <c r="H127" s="331"/>
      <c r="I127" s="331"/>
      <c r="J127" s="331"/>
      <c r="K127" s="331"/>
      <c r="L127" s="331"/>
      <c r="M127" s="331"/>
    </row>
    <row r="128" spans="1:13">
      <c r="A128" s="331"/>
      <c r="B128" s="331"/>
      <c r="C128" s="331"/>
      <c r="D128" s="339"/>
      <c r="E128" s="331"/>
      <c r="F128" s="331"/>
      <c r="G128" s="331"/>
      <c r="H128" s="331"/>
      <c r="I128" s="331"/>
      <c r="J128" s="331"/>
      <c r="K128" s="331"/>
      <c r="L128" s="331"/>
      <c r="M128" s="331"/>
    </row>
    <row r="129" spans="1:13">
      <c r="A129" s="331"/>
      <c r="B129" s="331"/>
      <c r="C129" s="331"/>
      <c r="D129" s="339"/>
      <c r="E129" s="331"/>
      <c r="F129" s="331"/>
      <c r="G129" s="331"/>
      <c r="H129" s="331"/>
      <c r="I129" s="331"/>
      <c r="J129" s="331"/>
      <c r="K129" s="331"/>
      <c r="L129" s="331"/>
      <c r="M129" s="331"/>
    </row>
    <row r="130" spans="1:13">
      <c r="A130" s="331"/>
      <c r="B130" s="331"/>
      <c r="C130" s="331"/>
      <c r="D130" s="339"/>
      <c r="E130" s="331"/>
      <c r="F130" s="331"/>
      <c r="G130" s="331"/>
      <c r="H130" s="331"/>
      <c r="I130" s="331"/>
      <c r="J130" s="331"/>
      <c r="K130" s="331"/>
      <c r="L130" s="331"/>
      <c r="M130" s="331"/>
    </row>
    <row r="131" spans="1:13">
      <c r="A131" s="331"/>
      <c r="B131" s="331"/>
      <c r="C131" s="331"/>
      <c r="D131" s="339"/>
      <c r="E131" s="331"/>
      <c r="F131" s="331"/>
      <c r="G131" s="331"/>
      <c r="H131" s="331"/>
      <c r="I131" s="331"/>
      <c r="J131" s="331"/>
      <c r="K131" s="331"/>
      <c r="L131" s="331"/>
      <c r="M131" s="331"/>
    </row>
    <row r="132" spans="1:13">
      <c r="A132" s="331"/>
      <c r="B132" s="331"/>
      <c r="C132" s="331"/>
      <c r="D132" s="339"/>
      <c r="E132" s="331"/>
      <c r="F132" s="331"/>
      <c r="G132" s="331"/>
      <c r="H132" s="331"/>
      <c r="I132" s="331"/>
      <c r="J132" s="331"/>
      <c r="K132" s="331"/>
      <c r="L132" s="331"/>
      <c r="M132" s="331"/>
    </row>
    <row r="133" spans="1:13">
      <c r="A133" s="331"/>
      <c r="B133" s="331"/>
      <c r="C133" s="331"/>
      <c r="D133" s="339"/>
      <c r="E133" s="331"/>
      <c r="F133" s="331"/>
      <c r="G133" s="331"/>
      <c r="H133" s="331"/>
      <c r="I133" s="331"/>
      <c r="J133" s="331"/>
      <c r="K133" s="331"/>
      <c r="L133" s="331"/>
      <c r="M133" s="331"/>
    </row>
    <row r="134" spans="1:13">
      <c r="A134" s="331"/>
      <c r="B134" s="331"/>
      <c r="C134" s="331"/>
      <c r="D134" s="339"/>
      <c r="E134" s="331"/>
      <c r="F134" s="331"/>
      <c r="G134" s="331"/>
      <c r="H134" s="331"/>
      <c r="I134" s="331"/>
      <c r="J134" s="331"/>
      <c r="K134" s="331"/>
      <c r="L134" s="331"/>
      <c r="M134" s="331"/>
    </row>
    <row r="135" spans="1:13">
      <c r="A135" s="331"/>
      <c r="B135" s="331"/>
      <c r="C135" s="331"/>
      <c r="D135" s="339"/>
      <c r="E135" s="331"/>
      <c r="F135" s="331"/>
      <c r="G135" s="331"/>
      <c r="H135" s="331"/>
      <c r="I135" s="331"/>
      <c r="J135" s="331"/>
      <c r="K135" s="331"/>
      <c r="L135" s="331"/>
      <c r="M135" s="331"/>
    </row>
    <row r="136" spans="1:13">
      <c r="A136" s="331"/>
      <c r="B136" s="331"/>
      <c r="C136" s="331"/>
      <c r="D136" s="339"/>
      <c r="E136" s="331"/>
      <c r="F136" s="331"/>
      <c r="G136" s="331"/>
      <c r="H136" s="331"/>
      <c r="I136" s="331"/>
      <c r="J136" s="331"/>
      <c r="K136" s="331"/>
      <c r="L136" s="331"/>
      <c r="M136" s="331"/>
    </row>
    <row r="137" spans="1:13">
      <c r="A137" s="331"/>
      <c r="B137" s="331"/>
      <c r="C137" s="331"/>
      <c r="D137" s="339"/>
      <c r="E137" s="331"/>
      <c r="F137" s="331"/>
      <c r="G137" s="331"/>
      <c r="H137" s="331"/>
      <c r="I137" s="331"/>
      <c r="J137" s="331"/>
      <c r="K137" s="331"/>
      <c r="L137" s="331"/>
      <c r="M137" s="331"/>
    </row>
    <row r="138" spans="1:13">
      <c r="A138" s="331"/>
      <c r="B138" s="331"/>
      <c r="C138" s="331"/>
      <c r="D138" s="339"/>
      <c r="E138" s="331"/>
      <c r="F138" s="331"/>
      <c r="G138" s="331"/>
      <c r="H138" s="331"/>
      <c r="I138" s="331"/>
      <c r="J138" s="331"/>
      <c r="K138" s="331"/>
      <c r="L138" s="331"/>
      <c r="M138" s="331"/>
    </row>
    <row r="139" spans="1:13">
      <c r="A139" s="331"/>
      <c r="B139" s="331"/>
      <c r="C139" s="331"/>
      <c r="D139" s="339"/>
      <c r="E139" s="331"/>
      <c r="F139" s="331"/>
      <c r="G139" s="331"/>
      <c r="H139" s="331"/>
      <c r="I139" s="331"/>
      <c r="J139" s="331"/>
      <c r="K139" s="331"/>
      <c r="L139" s="331"/>
      <c r="M139" s="331"/>
    </row>
    <row r="140" spans="1:13">
      <c r="A140" s="331"/>
      <c r="B140" s="331"/>
      <c r="C140" s="331"/>
      <c r="D140" s="339"/>
      <c r="E140" s="331"/>
      <c r="F140" s="331"/>
      <c r="G140" s="331"/>
      <c r="H140" s="331"/>
      <c r="I140" s="331"/>
      <c r="J140" s="331"/>
      <c r="K140" s="331"/>
      <c r="L140" s="331"/>
      <c r="M140" s="331"/>
    </row>
    <row r="141" spans="1:13">
      <c r="A141" s="331"/>
      <c r="B141" s="331"/>
      <c r="C141" s="331"/>
      <c r="D141" s="339"/>
      <c r="E141" s="331"/>
      <c r="F141" s="331"/>
      <c r="G141" s="331"/>
      <c r="H141" s="331"/>
      <c r="I141" s="331"/>
      <c r="J141" s="331"/>
      <c r="K141" s="331"/>
      <c r="L141" s="331"/>
      <c r="M141" s="331"/>
    </row>
    <row r="142" spans="1:13">
      <c r="A142" s="331"/>
      <c r="B142" s="331"/>
      <c r="C142" s="331"/>
      <c r="D142" s="339"/>
      <c r="E142" s="331"/>
      <c r="F142" s="331"/>
      <c r="G142" s="331"/>
      <c r="H142" s="331"/>
      <c r="I142" s="331"/>
      <c r="J142" s="331"/>
      <c r="K142" s="331"/>
      <c r="L142" s="331"/>
      <c r="M142" s="331"/>
    </row>
    <row r="143" spans="1:13">
      <c r="A143" s="331"/>
      <c r="B143" s="331"/>
      <c r="C143" s="331"/>
      <c r="D143" s="339"/>
      <c r="E143" s="331"/>
      <c r="F143" s="331"/>
      <c r="G143" s="331"/>
      <c r="H143" s="331"/>
      <c r="I143" s="331"/>
      <c r="J143" s="331"/>
      <c r="K143" s="331"/>
      <c r="L143" s="331"/>
      <c r="M143" s="331"/>
    </row>
    <row r="144" spans="1:13">
      <c r="A144" s="331"/>
      <c r="B144" s="331"/>
      <c r="C144" s="331"/>
      <c r="D144" s="339"/>
      <c r="E144" s="331"/>
      <c r="F144" s="331"/>
      <c r="G144" s="331"/>
      <c r="H144" s="331"/>
      <c r="I144" s="331"/>
      <c r="J144" s="331"/>
      <c r="K144" s="331"/>
      <c r="L144" s="331"/>
      <c r="M144" s="331"/>
    </row>
    <row r="145" spans="1:13">
      <c r="A145" s="331"/>
      <c r="B145" s="331"/>
      <c r="C145" s="331"/>
      <c r="D145" s="339"/>
      <c r="E145" s="331"/>
      <c r="F145" s="331"/>
      <c r="G145" s="331"/>
      <c r="H145" s="331"/>
      <c r="I145" s="331"/>
      <c r="J145" s="331"/>
      <c r="K145" s="331"/>
      <c r="L145" s="331"/>
      <c r="M145" s="331"/>
    </row>
    <row r="146" spans="1:13">
      <c r="A146" s="331"/>
      <c r="B146" s="331"/>
      <c r="C146" s="331"/>
      <c r="D146" s="339"/>
      <c r="E146" s="331"/>
      <c r="F146" s="331"/>
      <c r="G146" s="331"/>
      <c r="H146" s="331"/>
      <c r="I146" s="331"/>
      <c r="J146" s="331"/>
      <c r="K146" s="331"/>
      <c r="L146" s="331"/>
      <c r="M146" s="331"/>
    </row>
    <row r="147" spans="1:13">
      <c r="A147" s="331"/>
      <c r="B147" s="331"/>
      <c r="C147" s="331"/>
      <c r="D147" s="339"/>
      <c r="E147" s="331"/>
      <c r="F147" s="331"/>
      <c r="G147" s="331"/>
      <c r="H147" s="331"/>
      <c r="I147" s="331"/>
      <c r="J147" s="331"/>
      <c r="K147" s="331"/>
      <c r="L147" s="331"/>
      <c r="M147" s="331"/>
    </row>
    <row r="148" spans="1:13">
      <c r="A148" s="331"/>
      <c r="B148" s="331"/>
      <c r="C148" s="331"/>
      <c r="D148" s="339"/>
      <c r="E148" s="331"/>
      <c r="F148" s="331"/>
      <c r="G148" s="331"/>
      <c r="H148" s="331"/>
      <c r="I148" s="331"/>
      <c r="J148" s="331"/>
      <c r="K148" s="331"/>
      <c r="L148" s="331"/>
      <c r="M148" s="331"/>
    </row>
    <row r="149" spans="1:13">
      <c r="A149" s="331"/>
      <c r="B149" s="331"/>
      <c r="C149" s="331"/>
      <c r="D149" s="339"/>
      <c r="E149" s="331"/>
      <c r="F149" s="331"/>
      <c r="G149" s="331"/>
      <c r="H149" s="331"/>
      <c r="I149" s="331"/>
      <c r="J149" s="331"/>
      <c r="K149" s="331"/>
      <c r="L149" s="331"/>
      <c r="M149" s="331"/>
    </row>
    <row r="150" spans="1:13">
      <c r="A150" s="331"/>
      <c r="B150" s="331"/>
      <c r="C150" s="331"/>
      <c r="D150" s="339"/>
      <c r="E150" s="331"/>
      <c r="F150" s="331"/>
      <c r="G150" s="331"/>
      <c r="H150" s="331"/>
      <c r="I150" s="331"/>
      <c r="J150" s="331"/>
      <c r="K150" s="331"/>
      <c r="L150" s="331"/>
      <c r="M150" s="331"/>
    </row>
    <row r="151" spans="1:13">
      <c r="A151" s="331"/>
      <c r="B151" s="331"/>
      <c r="C151" s="331"/>
      <c r="D151" s="339"/>
      <c r="E151" s="331"/>
      <c r="F151" s="331"/>
      <c r="G151" s="331"/>
      <c r="H151" s="331"/>
      <c r="I151" s="331"/>
      <c r="J151" s="331"/>
      <c r="K151" s="331"/>
      <c r="L151" s="331"/>
      <c r="M151" s="331"/>
    </row>
    <row r="152" spans="1:13">
      <c r="A152" s="331"/>
      <c r="B152" s="331"/>
      <c r="C152" s="331"/>
      <c r="D152" s="339"/>
      <c r="E152" s="331"/>
      <c r="F152" s="331"/>
      <c r="G152" s="331"/>
      <c r="H152" s="331"/>
      <c r="I152" s="331"/>
      <c r="J152" s="331"/>
      <c r="K152" s="331"/>
      <c r="L152" s="331"/>
      <c r="M152" s="331"/>
    </row>
    <row r="153" spans="1:13">
      <c r="A153" s="331"/>
      <c r="B153" s="331"/>
      <c r="C153" s="331"/>
      <c r="D153" s="339"/>
      <c r="E153" s="331"/>
      <c r="F153" s="331"/>
      <c r="G153" s="331"/>
      <c r="H153" s="331"/>
      <c r="I153" s="331"/>
      <c r="J153" s="331"/>
      <c r="K153" s="331"/>
      <c r="L153" s="331"/>
      <c r="M153" s="331"/>
    </row>
    <row r="154" spans="1:13">
      <c r="A154" s="331"/>
      <c r="B154" s="331"/>
      <c r="C154" s="331"/>
      <c r="D154" s="339"/>
      <c r="E154" s="331"/>
      <c r="F154" s="331"/>
      <c r="G154" s="331"/>
      <c r="H154" s="331"/>
      <c r="I154" s="331"/>
      <c r="J154" s="331"/>
      <c r="K154" s="331"/>
      <c r="L154" s="331"/>
      <c r="M154" s="331"/>
    </row>
    <row r="155" spans="1:13">
      <c r="A155" s="331"/>
      <c r="B155" s="331"/>
      <c r="C155" s="331"/>
      <c r="D155" s="339"/>
      <c r="E155" s="331"/>
      <c r="F155" s="331"/>
      <c r="G155" s="331"/>
      <c r="H155" s="331"/>
      <c r="I155" s="331"/>
      <c r="J155" s="331"/>
      <c r="K155" s="331"/>
      <c r="L155" s="331"/>
      <c r="M155" s="331"/>
    </row>
    <row r="156" spans="1:13">
      <c r="A156" s="331"/>
      <c r="B156" s="331"/>
      <c r="C156" s="331"/>
      <c r="D156" s="339"/>
      <c r="E156" s="331"/>
      <c r="F156" s="331"/>
      <c r="G156" s="331"/>
      <c r="H156" s="331"/>
      <c r="I156" s="331"/>
      <c r="J156" s="331"/>
      <c r="K156" s="331"/>
      <c r="L156" s="331"/>
      <c r="M156" s="331"/>
    </row>
    <row r="157" spans="1:13">
      <c r="A157" s="331"/>
      <c r="B157" s="331"/>
      <c r="C157" s="331"/>
      <c r="D157" s="339"/>
      <c r="E157" s="331"/>
      <c r="F157" s="331"/>
      <c r="G157" s="331"/>
      <c r="H157" s="331"/>
      <c r="I157" s="331"/>
      <c r="J157" s="331"/>
      <c r="K157" s="331"/>
      <c r="L157" s="331"/>
      <c r="M157" s="331"/>
    </row>
    <row r="158" spans="1:13">
      <c r="A158" s="331"/>
      <c r="B158" s="331"/>
      <c r="C158" s="331"/>
      <c r="D158" s="339"/>
      <c r="E158" s="331"/>
      <c r="F158" s="331"/>
      <c r="G158" s="331"/>
      <c r="H158" s="331"/>
      <c r="I158" s="331"/>
      <c r="J158" s="331"/>
      <c r="K158" s="331"/>
      <c r="L158" s="331"/>
      <c r="M158" s="331"/>
    </row>
    <row r="159" spans="1:13">
      <c r="A159" s="331"/>
      <c r="B159" s="331"/>
      <c r="C159" s="331"/>
      <c r="D159" s="339"/>
      <c r="E159" s="331"/>
      <c r="F159" s="331"/>
      <c r="G159" s="331"/>
      <c r="H159" s="331"/>
      <c r="I159" s="331"/>
      <c r="J159" s="331"/>
      <c r="K159" s="331"/>
      <c r="L159" s="331"/>
      <c r="M159" s="331"/>
    </row>
    <row r="160" spans="1:13">
      <c r="A160" s="331"/>
      <c r="B160" s="331"/>
      <c r="C160" s="331"/>
      <c r="D160" s="339"/>
      <c r="E160" s="331"/>
      <c r="F160" s="331"/>
      <c r="G160" s="331"/>
      <c r="H160" s="331"/>
      <c r="I160" s="331"/>
      <c r="J160" s="331"/>
      <c r="K160" s="331"/>
      <c r="L160" s="331"/>
      <c r="M160" s="331"/>
    </row>
    <row r="161" spans="1:13">
      <c r="A161" s="331"/>
      <c r="B161" s="331"/>
      <c r="C161" s="331"/>
      <c r="D161" s="339"/>
      <c r="E161" s="331"/>
      <c r="F161" s="331"/>
      <c r="G161" s="331"/>
      <c r="H161" s="331"/>
      <c r="I161" s="331"/>
      <c r="J161" s="331"/>
      <c r="K161" s="331"/>
      <c r="L161" s="331"/>
      <c r="M161" s="331"/>
    </row>
    <row r="162" spans="1:13">
      <c r="A162" s="331"/>
      <c r="B162" s="331"/>
      <c r="C162" s="331"/>
      <c r="D162" s="339"/>
      <c r="E162" s="331"/>
      <c r="F162" s="331"/>
      <c r="G162" s="331"/>
      <c r="H162" s="331"/>
      <c r="I162" s="331"/>
      <c r="J162" s="331"/>
      <c r="K162" s="331"/>
      <c r="L162" s="331"/>
      <c r="M162" s="331"/>
    </row>
    <row r="163" spans="1:13">
      <c r="A163" s="331"/>
      <c r="B163" s="331"/>
      <c r="C163" s="331"/>
      <c r="D163" s="339"/>
      <c r="E163" s="331"/>
      <c r="F163" s="331"/>
      <c r="G163" s="331"/>
      <c r="H163" s="331"/>
      <c r="I163" s="331"/>
      <c r="J163" s="331"/>
      <c r="K163" s="331"/>
      <c r="L163" s="331"/>
      <c r="M163" s="331"/>
    </row>
    <row r="164" spans="1:13">
      <c r="A164" s="331"/>
      <c r="B164" s="331"/>
      <c r="C164" s="331"/>
      <c r="D164" s="339"/>
      <c r="E164" s="331"/>
      <c r="F164" s="331"/>
      <c r="G164" s="331"/>
      <c r="H164" s="331"/>
      <c r="I164" s="331"/>
      <c r="J164" s="331"/>
      <c r="K164" s="331"/>
      <c r="L164" s="331"/>
      <c r="M164" s="331"/>
    </row>
    <row r="165" spans="1:13">
      <c r="A165" s="331"/>
      <c r="B165" s="331"/>
      <c r="C165" s="331"/>
      <c r="D165" s="339"/>
      <c r="E165" s="331"/>
      <c r="F165" s="331"/>
      <c r="G165" s="331"/>
      <c r="H165" s="331"/>
      <c r="I165" s="331"/>
      <c r="J165" s="331"/>
      <c r="K165" s="331"/>
      <c r="L165" s="331"/>
      <c r="M165" s="331"/>
    </row>
    <row r="166" spans="1:13">
      <c r="A166" s="331"/>
      <c r="B166" s="331"/>
      <c r="C166" s="331"/>
      <c r="D166" s="339"/>
      <c r="E166" s="331"/>
      <c r="F166" s="331"/>
      <c r="G166" s="331"/>
      <c r="H166" s="331"/>
      <c r="I166" s="331"/>
      <c r="J166" s="331"/>
      <c r="K166" s="331"/>
      <c r="L166" s="331"/>
      <c r="M166" s="331"/>
    </row>
    <row r="167" spans="1:13">
      <c r="A167" s="331"/>
      <c r="B167" s="331"/>
      <c r="C167" s="331"/>
      <c r="D167" s="339"/>
      <c r="E167" s="331"/>
      <c r="F167" s="331"/>
      <c r="G167" s="331"/>
      <c r="H167" s="331"/>
      <c r="I167" s="331"/>
      <c r="J167" s="331"/>
      <c r="K167" s="331"/>
      <c r="L167" s="331"/>
      <c r="M167" s="331"/>
    </row>
    <row r="168" spans="1:13">
      <c r="A168" s="331"/>
      <c r="B168" s="331"/>
      <c r="C168" s="331"/>
      <c r="D168" s="339"/>
      <c r="E168" s="331"/>
      <c r="F168" s="331"/>
      <c r="G168" s="331"/>
      <c r="H168" s="331"/>
      <c r="I168" s="331"/>
      <c r="J168" s="331"/>
      <c r="K168" s="331"/>
      <c r="L168" s="331"/>
      <c r="M168" s="331"/>
    </row>
    <row r="169" spans="1:13">
      <c r="A169" s="331"/>
      <c r="B169" s="331"/>
      <c r="C169" s="331"/>
      <c r="D169" s="339"/>
      <c r="E169" s="331"/>
      <c r="F169" s="331"/>
      <c r="G169" s="331"/>
      <c r="H169" s="331"/>
      <c r="I169" s="331"/>
      <c r="J169" s="331"/>
      <c r="K169" s="331"/>
      <c r="L169" s="331"/>
      <c r="M169" s="331"/>
    </row>
    <row r="170" spans="1:13">
      <c r="A170" s="331"/>
      <c r="B170" s="331"/>
      <c r="C170" s="331"/>
      <c r="D170" s="339"/>
      <c r="E170" s="331"/>
      <c r="F170" s="331"/>
      <c r="G170" s="331"/>
      <c r="H170" s="331"/>
      <c r="I170" s="331"/>
      <c r="J170" s="331"/>
      <c r="K170" s="331"/>
      <c r="L170" s="331"/>
      <c r="M170" s="331"/>
    </row>
    <row r="171" spans="1:13">
      <c r="A171" s="331"/>
      <c r="B171" s="331"/>
      <c r="C171" s="331"/>
      <c r="D171" s="339"/>
      <c r="E171" s="331"/>
      <c r="F171" s="331"/>
      <c r="G171" s="331"/>
      <c r="H171" s="331"/>
      <c r="I171" s="331"/>
      <c r="J171" s="331"/>
      <c r="K171" s="331"/>
      <c r="L171" s="331"/>
      <c r="M171" s="331"/>
    </row>
    <row r="172" spans="1:13">
      <c r="A172" s="331"/>
      <c r="B172" s="331"/>
      <c r="C172" s="331"/>
      <c r="D172" s="339"/>
      <c r="E172" s="331"/>
      <c r="F172" s="331"/>
      <c r="G172" s="331"/>
      <c r="H172" s="331"/>
      <c r="I172" s="331"/>
      <c r="J172" s="331"/>
      <c r="K172" s="331"/>
      <c r="L172" s="331"/>
      <c r="M172" s="331"/>
    </row>
    <row r="173" spans="1:13">
      <c r="A173" s="331"/>
      <c r="B173" s="331"/>
      <c r="C173" s="331"/>
      <c r="D173" s="339"/>
      <c r="E173" s="331"/>
      <c r="F173" s="331"/>
      <c r="G173" s="331"/>
      <c r="H173" s="331"/>
      <c r="I173" s="331"/>
      <c r="J173" s="331"/>
      <c r="K173" s="331"/>
      <c r="L173" s="331"/>
      <c r="M173" s="331"/>
    </row>
    <row r="174" spans="1:13">
      <c r="A174" s="331"/>
      <c r="B174" s="331"/>
      <c r="C174" s="331"/>
      <c r="D174" s="339"/>
      <c r="E174" s="331"/>
      <c r="F174" s="331"/>
      <c r="G174" s="331"/>
      <c r="H174" s="331"/>
      <c r="I174" s="331"/>
      <c r="J174" s="331"/>
      <c r="K174" s="331"/>
      <c r="L174" s="331"/>
      <c r="M174" s="331"/>
    </row>
    <row r="175" spans="1:13">
      <c r="A175" s="331"/>
      <c r="B175" s="331"/>
      <c r="C175" s="331"/>
      <c r="D175" s="339"/>
      <c r="E175" s="331"/>
      <c r="F175" s="331"/>
      <c r="G175" s="331"/>
      <c r="H175" s="331"/>
      <c r="I175" s="331"/>
      <c r="J175" s="331"/>
      <c r="K175" s="331"/>
      <c r="L175" s="331"/>
      <c r="M175" s="331"/>
    </row>
    <row r="176" spans="1:13">
      <c r="A176" s="331"/>
      <c r="B176" s="331"/>
      <c r="C176" s="331"/>
      <c r="D176" s="339"/>
      <c r="E176" s="331"/>
      <c r="F176" s="331"/>
      <c r="G176" s="331"/>
      <c r="H176" s="331"/>
      <c r="I176" s="331"/>
      <c r="J176" s="331"/>
      <c r="K176" s="331"/>
      <c r="L176" s="331"/>
      <c r="M176" s="331"/>
    </row>
    <row r="177" spans="1:13">
      <c r="A177" s="331"/>
      <c r="B177" s="331"/>
      <c r="C177" s="331"/>
      <c r="D177" s="339"/>
      <c r="E177" s="331"/>
      <c r="F177" s="331"/>
      <c r="G177" s="331"/>
      <c r="H177" s="331"/>
      <c r="I177" s="331"/>
      <c r="J177" s="331"/>
      <c r="K177" s="331"/>
      <c r="L177" s="331"/>
      <c r="M177" s="331"/>
    </row>
    <row r="178" spans="1:13">
      <c r="A178" s="331"/>
      <c r="B178" s="331"/>
      <c r="C178" s="331"/>
      <c r="D178" s="339"/>
      <c r="E178" s="331"/>
      <c r="F178" s="331"/>
      <c r="G178" s="331"/>
      <c r="H178" s="331"/>
      <c r="I178" s="331"/>
      <c r="J178" s="331"/>
      <c r="K178" s="331"/>
      <c r="L178" s="331"/>
      <c r="M178" s="331"/>
    </row>
    <row r="179" spans="1:13">
      <c r="A179" s="331"/>
      <c r="B179" s="331"/>
      <c r="C179" s="331"/>
      <c r="D179" s="339"/>
      <c r="E179" s="331"/>
      <c r="F179" s="331"/>
      <c r="G179" s="331"/>
      <c r="H179" s="331"/>
      <c r="I179" s="331"/>
      <c r="J179" s="331"/>
      <c r="K179" s="331"/>
      <c r="L179" s="331"/>
      <c r="M179" s="331"/>
    </row>
    <row r="180" spans="1:13">
      <c r="A180" s="331"/>
      <c r="B180" s="331"/>
      <c r="C180" s="331"/>
      <c r="D180" s="339"/>
      <c r="E180" s="331"/>
      <c r="F180" s="331"/>
      <c r="G180" s="331"/>
      <c r="H180" s="331"/>
      <c r="I180" s="331"/>
      <c r="J180" s="331"/>
      <c r="K180" s="331"/>
      <c r="L180" s="331"/>
      <c r="M180" s="331"/>
    </row>
    <row r="181" spans="1:13">
      <c r="A181" s="331"/>
      <c r="B181" s="331"/>
      <c r="C181" s="331"/>
      <c r="D181" s="339"/>
      <c r="E181" s="331"/>
      <c r="F181" s="331"/>
      <c r="G181" s="331"/>
      <c r="H181" s="331"/>
      <c r="I181" s="331"/>
      <c r="J181" s="331"/>
      <c r="K181" s="331"/>
      <c r="L181" s="331"/>
      <c r="M181" s="331"/>
    </row>
    <row r="182" spans="1:13">
      <c r="A182" s="331"/>
      <c r="B182" s="331"/>
      <c r="C182" s="331"/>
      <c r="D182" s="339"/>
      <c r="E182" s="331"/>
      <c r="F182" s="331"/>
      <c r="G182" s="331"/>
      <c r="H182" s="331"/>
      <c r="I182" s="331"/>
      <c r="J182" s="331"/>
      <c r="K182" s="331"/>
      <c r="L182" s="331"/>
      <c r="M182" s="331"/>
    </row>
    <row r="183" spans="1:13">
      <c r="A183" s="331"/>
      <c r="B183" s="331"/>
      <c r="C183" s="331"/>
      <c r="D183" s="339"/>
      <c r="E183" s="331"/>
      <c r="F183" s="331"/>
      <c r="G183" s="331"/>
      <c r="H183" s="331"/>
      <c r="I183" s="331"/>
      <c r="J183" s="331"/>
      <c r="K183" s="331"/>
      <c r="L183" s="331"/>
      <c r="M183" s="331"/>
    </row>
    <row r="184" spans="1:13">
      <c r="A184" s="331"/>
      <c r="B184" s="331"/>
      <c r="C184" s="331"/>
      <c r="D184" s="339"/>
      <c r="E184" s="331"/>
      <c r="F184" s="331"/>
      <c r="G184" s="331"/>
      <c r="H184" s="331"/>
      <c r="I184" s="331"/>
      <c r="J184" s="331"/>
      <c r="K184" s="331"/>
      <c r="L184" s="331"/>
      <c r="M184" s="331"/>
    </row>
    <row r="185" spans="1:13">
      <c r="A185" s="331"/>
      <c r="B185" s="331"/>
      <c r="C185" s="331"/>
      <c r="D185" s="339"/>
      <c r="E185" s="331"/>
      <c r="F185" s="331"/>
      <c r="G185" s="331"/>
      <c r="H185" s="331"/>
      <c r="I185" s="331"/>
      <c r="J185" s="331"/>
      <c r="K185" s="331"/>
      <c r="L185" s="331"/>
      <c r="M185" s="331"/>
    </row>
    <row r="186" spans="1:13">
      <c r="A186" s="331"/>
      <c r="B186" s="331"/>
      <c r="C186" s="331"/>
      <c r="D186" s="339"/>
      <c r="E186" s="331"/>
      <c r="F186" s="331"/>
      <c r="G186" s="331"/>
      <c r="H186" s="331"/>
      <c r="I186" s="331"/>
      <c r="J186" s="331"/>
      <c r="K186" s="331"/>
      <c r="L186" s="331"/>
      <c r="M186" s="331"/>
    </row>
    <row r="187" spans="1:13">
      <c r="A187" s="331"/>
      <c r="B187" s="331"/>
      <c r="C187" s="331"/>
      <c r="D187" s="339"/>
      <c r="E187" s="331"/>
      <c r="F187" s="331"/>
      <c r="G187" s="331"/>
      <c r="H187" s="331"/>
      <c r="I187" s="331"/>
      <c r="J187" s="331"/>
      <c r="K187" s="331"/>
      <c r="L187" s="331"/>
      <c r="M187" s="331"/>
    </row>
    <row r="188" spans="1:13">
      <c r="A188" s="331"/>
      <c r="B188" s="331"/>
      <c r="C188" s="331"/>
      <c r="D188" s="339"/>
      <c r="E188" s="331"/>
      <c r="F188" s="331"/>
      <c r="G188" s="331"/>
      <c r="H188" s="331"/>
      <c r="I188" s="331"/>
      <c r="J188" s="331"/>
      <c r="K188" s="331"/>
      <c r="L188" s="331"/>
      <c r="M188" s="331"/>
    </row>
    <row r="189" spans="1:13">
      <c r="A189" s="331"/>
      <c r="B189" s="331"/>
      <c r="C189" s="331"/>
      <c r="D189" s="339"/>
      <c r="E189" s="331"/>
      <c r="F189" s="331"/>
      <c r="G189" s="331"/>
      <c r="H189" s="331"/>
      <c r="I189" s="331"/>
      <c r="J189" s="331"/>
      <c r="K189" s="331"/>
      <c r="L189" s="331"/>
      <c r="M189" s="331"/>
    </row>
    <row r="190" spans="1:13">
      <c r="A190" s="331"/>
      <c r="B190" s="331"/>
      <c r="C190" s="331"/>
      <c r="D190" s="339"/>
      <c r="E190" s="331"/>
      <c r="F190" s="331"/>
      <c r="G190" s="331"/>
      <c r="H190" s="331"/>
      <c r="I190" s="331"/>
      <c r="J190" s="331"/>
      <c r="K190" s="331"/>
      <c r="L190" s="331"/>
      <c r="M190" s="331"/>
    </row>
    <row r="191" spans="1:13">
      <c r="A191" s="331"/>
      <c r="B191" s="331"/>
      <c r="C191" s="331"/>
      <c r="D191" s="339"/>
      <c r="E191" s="331"/>
      <c r="F191" s="331"/>
      <c r="G191" s="331"/>
      <c r="H191" s="331"/>
      <c r="I191" s="331"/>
      <c r="J191" s="331"/>
      <c r="K191" s="331"/>
      <c r="L191" s="331"/>
      <c r="M191" s="331"/>
    </row>
    <row r="192" spans="1:13">
      <c r="A192" s="331"/>
      <c r="B192" s="331"/>
      <c r="C192" s="331"/>
      <c r="D192" s="339"/>
      <c r="E192" s="331"/>
      <c r="F192" s="331"/>
      <c r="G192" s="331"/>
      <c r="H192" s="331"/>
      <c r="I192" s="331"/>
      <c r="J192" s="331"/>
      <c r="K192" s="331"/>
      <c r="L192" s="331"/>
      <c r="M192" s="331"/>
    </row>
    <row r="193" spans="1:13">
      <c r="A193" s="331"/>
      <c r="B193" s="331"/>
      <c r="C193" s="331"/>
      <c r="D193" s="339"/>
      <c r="E193" s="331"/>
      <c r="F193" s="331"/>
      <c r="G193" s="331"/>
      <c r="H193" s="331"/>
      <c r="I193" s="331"/>
      <c r="J193" s="331"/>
      <c r="K193" s="331"/>
      <c r="L193" s="331"/>
      <c r="M193" s="331"/>
    </row>
    <row r="194" spans="1:13">
      <c r="A194" s="331"/>
      <c r="B194" s="331"/>
      <c r="C194" s="331"/>
      <c r="D194" s="339"/>
      <c r="E194" s="331"/>
      <c r="F194" s="331"/>
      <c r="G194" s="331"/>
      <c r="H194" s="331"/>
      <c r="I194" s="331"/>
      <c r="J194" s="331"/>
      <c r="K194" s="331"/>
      <c r="L194" s="331"/>
      <c r="M194" s="331"/>
    </row>
    <row r="195" spans="1:13">
      <c r="A195" s="331"/>
      <c r="B195" s="331"/>
      <c r="C195" s="331"/>
      <c r="D195" s="339"/>
      <c r="E195" s="331"/>
      <c r="F195" s="331"/>
      <c r="G195" s="331"/>
      <c r="H195" s="331"/>
      <c r="I195" s="331"/>
      <c r="J195" s="331"/>
      <c r="K195" s="331"/>
      <c r="L195" s="331"/>
      <c r="M195" s="331"/>
    </row>
    <row r="196" spans="1:13">
      <c r="A196" s="331"/>
      <c r="B196" s="331"/>
      <c r="C196" s="331"/>
      <c r="D196" s="339"/>
      <c r="E196" s="331"/>
      <c r="F196" s="331"/>
      <c r="G196" s="331"/>
      <c r="H196" s="331"/>
      <c r="I196" s="331"/>
      <c r="J196" s="331"/>
      <c r="K196" s="331"/>
      <c r="L196" s="331"/>
      <c r="M196" s="331"/>
    </row>
    <row r="197" spans="1:13">
      <c r="A197" s="331"/>
      <c r="B197" s="331"/>
      <c r="C197" s="331"/>
      <c r="D197" s="339"/>
      <c r="E197" s="331"/>
      <c r="F197" s="331"/>
      <c r="G197" s="331"/>
      <c r="H197" s="331"/>
      <c r="I197" s="331"/>
      <c r="J197" s="331"/>
      <c r="K197" s="331"/>
      <c r="L197" s="331"/>
      <c r="M197" s="331"/>
    </row>
    <row r="198" spans="1:13">
      <c r="A198" s="331"/>
      <c r="B198" s="331"/>
      <c r="C198" s="331"/>
      <c r="D198" s="339"/>
      <c r="E198" s="331"/>
      <c r="F198" s="331"/>
      <c r="G198" s="331"/>
      <c r="H198" s="331"/>
      <c r="I198" s="331"/>
      <c r="J198" s="331"/>
      <c r="K198" s="331"/>
      <c r="L198" s="331"/>
      <c r="M198" s="331"/>
    </row>
    <row r="199" spans="1:13">
      <c r="A199" s="331"/>
      <c r="B199" s="331"/>
      <c r="C199" s="331"/>
      <c r="D199" s="339"/>
      <c r="E199" s="331"/>
      <c r="F199" s="331"/>
      <c r="G199" s="331"/>
      <c r="H199" s="331"/>
      <c r="I199" s="331"/>
      <c r="J199" s="331"/>
      <c r="K199" s="331"/>
      <c r="L199" s="331"/>
      <c r="M199" s="331"/>
    </row>
    <row r="200" spans="1:13">
      <c r="A200" s="331"/>
      <c r="B200" s="331"/>
      <c r="C200" s="331"/>
      <c r="D200" s="339"/>
      <c r="E200" s="331"/>
      <c r="F200" s="331"/>
      <c r="G200" s="331"/>
      <c r="H200" s="331"/>
      <c r="I200" s="331"/>
      <c r="J200" s="331"/>
      <c r="K200" s="331"/>
      <c r="L200" s="331"/>
      <c r="M200" s="331"/>
    </row>
    <row r="201" spans="1:13">
      <c r="A201" s="331"/>
      <c r="B201" s="331"/>
      <c r="C201" s="331"/>
      <c r="D201" s="339"/>
      <c r="E201" s="331"/>
      <c r="F201" s="331"/>
      <c r="G201" s="331"/>
      <c r="H201" s="331"/>
      <c r="I201" s="331"/>
      <c r="J201" s="331"/>
      <c r="K201" s="331"/>
      <c r="L201" s="331"/>
      <c r="M201" s="331"/>
    </row>
    <row r="202" spans="1:13">
      <c r="A202" s="331"/>
      <c r="B202" s="331"/>
      <c r="C202" s="331"/>
      <c r="D202" s="339"/>
      <c r="E202" s="331"/>
      <c r="F202" s="331"/>
      <c r="G202" s="331"/>
      <c r="H202" s="331"/>
      <c r="I202" s="331"/>
      <c r="J202" s="331"/>
      <c r="K202" s="331"/>
      <c r="L202" s="331"/>
      <c r="M202" s="331"/>
    </row>
    <row r="203" spans="1:13">
      <c r="A203" s="331"/>
      <c r="B203" s="331"/>
      <c r="C203" s="331"/>
      <c r="D203" s="339"/>
      <c r="E203" s="331"/>
      <c r="F203" s="331"/>
      <c r="G203" s="331"/>
      <c r="H203" s="331"/>
      <c r="I203" s="331"/>
      <c r="J203" s="331"/>
      <c r="K203" s="331"/>
      <c r="L203" s="331"/>
      <c r="M203" s="331"/>
    </row>
    <row r="204" spans="1:13">
      <c r="A204" s="331"/>
      <c r="B204" s="331"/>
      <c r="C204" s="331"/>
      <c r="D204" s="339"/>
      <c r="E204" s="331"/>
      <c r="F204" s="331"/>
      <c r="G204" s="331"/>
      <c r="H204" s="331"/>
      <c r="I204" s="331"/>
      <c r="J204" s="331"/>
      <c r="K204" s="331"/>
      <c r="L204" s="331"/>
      <c r="M204" s="331"/>
    </row>
    <row r="205" spans="1:13">
      <c r="A205" s="331"/>
      <c r="B205" s="331"/>
      <c r="C205" s="331"/>
      <c r="D205" s="339"/>
      <c r="E205" s="331"/>
      <c r="F205" s="331"/>
      <c r="G205" s="331"/>
      <c r="H205" s="331"/>
      <c r="I205" s="331"/>
      <c r="J205" s="331"/>
      <c r="K205" s="331"/>
      <c r="L205" s="331"/>
      <c r="M205" s="331"/>
    </row>
    <row r="206" spans="1:13">
      <c r="A206" s="331"/>
      <c r="B206" s="331"/>
      <c r="C206" s="331"/>
      <c r="D206" s="339"/>
      <c r="E206" s="331"/>
      <c r="F206" s="331"/>
      <c r="G206" s="331"/>
      <c r="H206" s="331"/>
      <c r="I206" s="331"/>
      <c r="J206" s="331"/>
      <c r="K206" s="331"/>
      <c r="L206" s="331"/>
      <c r="M206" s="331"/>
    </row>
    <row r="207" spans="1:13">
      <c r="A207" s="331"/>
      <c r="B207" s="331"/>
      <c r="C207" s="331"/>
      <c r="D207" s="339"/>
      <c r="E207" s="331"/>
      <c r="F207" s="331"/>
      <c r="G207" s="331"/>
      <c r="H207" s="331"/>
      <c r="I207" s="331"/>
      <c r="J207" s="331"/>
      <c r="K207" s="331"/>
      <c r="L207" s="331"/>
      <c r="M207" s="331"/>
    </row>
    <row r="208" spans="1:13">
      <c r="A208" s="331"/>
      <c r="B208" s="331"/>
      <c r="C208" s="331"/>
      <c r="D208" s="339"/>
      <c r="E208" s="331"/>
      <c r="F208" s="331"/>
      <c r="G208" s="331"/>
      <c r="H208" s="331"/>
      <c r="I208" s="331"/>
      <c r="J208" s="331"/>
      <c r="K208" s="331"/>
      <c r="L208" s="331"/>
      <c r="M208" s="331"/>
    </row>
    <row r="209" spans="1:13">
      <c r="A209" s="331"/>
      <c r="B209" s="331"/>
      <c r="C209" s="331"/>
      <c r="D209" s="339"/>
      <c r="E209" s="331"/>
      <c r="F209" s="331"/>
      <c r="G209" s="331"/>
      <c r="H209" s="331"/>
      <c r="I209" s="331"/>
      <c r="J209" s="331"/>
      <c r="K209" s="331"/>
      <c r="L209" s="331"/>
      <c r="M209" s="331"/>
    </row>
    <row r="210" spans="1:13">
      <c r="A210" s="331"/>
      <c r="B210" s="331"/>
      <c r="C210" s="331"/>
      <c r="D210" s="339"/>
      <c r="E210" s="331"/>
      <c r="F210" s="331"/>
      <c r="G210" s="331"/>
      <c r="H210" s="331"/>
      <c r="I210" s="331"/>
      <c r="J210" s="331"/>
      <c r="K210" s="331"/>
      <c r="L210" s="331"/>
      <c r="M210" s="331"/>
    </row>
    <row r="211" spans="1:13">
      <c r="A211" s="331"/>
      <c r="B211" s="331"/>
      <c r="C211" s="331"/>
      <c r="D211" s="339"/>
      <c r="E211" s="331"/>
      <c r="F211" s="331"/>
      <c r="G211" s="331"/>
      <c r="H211" s="331"/>
      <c r="I211" s="331"/>
      <c r="J211" s="331"/>
      <c r="K211" s="331"/>
      <c r="L211" s="331"/>
      <c r="M211" s="331"/>
    </row>
    <row r="212" spans="1:13">
      <c r="A212" s="331"/>
      <c r="B212" s="331"/>
      <c r="C212" s="331"/>
      <c r="D212" s="339"/>
      <c r="E212" s="331"/>
      <c r="F212" s="331"/>
      <c r="G212" s="331"/>
      <c r="H212" s="331"/>
      <c r="I212" s="331"/>
      <c r="J212" s="331"/>
      <c r="K212" s="331"/>
      <c r="L212" s="331"/>
      <c r="M212" s="331"/>
    </row>
    <row r="213" spans="1:13">
      <c r="A213" s="331"/>
      <c r="B213" s="331"/>
      <c r="C213" s="331"/>
      <c r="D213" s="339"/>
      <c r="E213" s="331"/>
      <c r="F213" s="331"/>
      <c r="G213" s="331"/>
      <c r="H213" s="331"/>
      <c r="I213" s="331"/>
      <c r="J213" s="331"/>
      <c r="K213" s="331"/>
      <c r="L213" s="331"/>
      <c r="M213" s="331"/>
    </row>
    <row r="214" spans="1:13">
      <c r="A214" s="331"/>
      <c r="B214" s="331"/>
      <c r="C214" s="331"/>
      <c r="D214" s="339"/>
      <c r="E214" s="331"/>
      <c r="F214" s="331"/>
      <c r="G214" s="331"/>
      <c r="H214" s="331"/>
      <c r="I214" s="331"/>
      <c r="J214" s="331"/>
      <c r="K214" s="331"/>
      <c r="L214" s="331"/>
      <c r="M214" s="331"/>
    </row>
    <row r="215" spans="1:13">
      <c r="A215" s="331"/>
      <c r="B215" s="331"/>
      <c r="C215" s="331"/>
      <c r="D215" s="339"/>
      <c r="E215" s="331"/>
      <c r="F215" s="331"/>
      <c r="G215" s="331"/>
      <c r="H215" s="331"/>
      <c r="I215" s="331"/>
      <c r="J215" s="331"/>
      <c r="K215" s="331"/>
      <c r="L215" s="331"/>
      <c r="M215" s="331"/>
    </row>
    <row r="216" spans="1:13">
      <c r="A216" s="331"/>
      <c r="B216" s="331"/>
      <c r="C216" s="331"/>
      <c r="D216" s="339"/>
      <c r="E216" s="331"/>
      <c r="F216" s="331"/>
      <c r="G216" s="331"/>
      <c r="H216" s="331"/>
      <c r="I216" s="331"/>
      <c r="J216" s="331"/>
      <c r="K216" s="331"/>
      <c r="L216" s="331"/>
      <c r="M216" s="331"/>
    </row>
    <row r="217" spans="1:13">
      <c r="A217" s="331"/>
      <c r="B217" s="331"/>
      <c r="C217" s="331"/>
      <c r="D217" s="339"/>
      <c r="E217" s="331"/>
      <c r="F217" s="331"/>
      <c r="G217" s="331"/>
      <c r="H217" s="331"/>
      <c r="I217" s="331"/>
      <c r="J217" s="331"/>
      <c r="K217" s="331"/>
      <c r="L217" s="331"/>
      <c r="M217" s="331"/>
    </row>
    <row r="218" spans="1:13">
      <c r="A218" s="331"/>
      <c r="B218" s="331"/>
      <c r="C218" s="331"/>
      <c r="D218" s="339"/>
      <c r="E218" s="331"/>
      <c r="F218" s="331"/>
      <c r="G218" s="331"/>
      <c r="H218" s="331"/>
      <c r="I218" s="331"/>
      <c r="J218" s="331"/>
      <c r="K218" s="331"/>
      <c r="L218" s="331"/>
      <c r="M218" s="331"/>
    </row>
    <row r="219" spans="1:13">
      <c r="A219" s="331"/>
      <c r="B219" s="331"/>
      <c r="C219" s="331"/>
      <c r="D219" s="339"/>
      <c r="E219" s="331"/>
      <c r="F219" s="331"/>
      <c r="G219" s="331"/>
      <c r="H219" s="331"/>
      <c r="I219" s="331"/>
      <c r="J219" s="331"/>
      <c r="K219" s="331"/>
      <c r="L219" s="331"/>
      <c r="M219" s="331"/>
    </row>
    <row r="220" spans="1:13">
      <c r="A220" s="331"/>
      <c r="B220" s="331"/>
      <c r="C220" s="331"/>
      <c r="D220" s="339"/>
      <c r="E220" s="331"/>
      <c r="F220" s="331"/>
      <c r="G220" s="331"/>
      <c r="H220" s="331"/>
      <c r="I220" s="331"/>
      <c r="J220" s="331"/>
      <c r="K220" s="331"/>
      <c r="L220" s="331"/>
      <c r="M220" s="331"/>
    </row>
    <row r="221" spans="1:13">
      <c r="A221" s="331"/>
      <c r="B221" s="331"/>
      <c r="C221" s="331"/>
      <c r="D221" s="339"/>
      <c r="E221" s="331"/>
      <c r="F221" s="331"/>
      <c r="G221" s="331"/>
      <c r="H221" s="331"/>
      <c r="I221" s="331"/>
      <c r="J221" s="331"/>
      <c r="K221" s="331"/>
      <c r="L221" s="331"/>
      <c r="M221" s="331"/>
    </row>
    <row r="222" spans="1:13">
      <c r="A222" s="331"/>
      <c r="B222" s="331"/>
      <c r="C222" s="331"/>
      <c r="D222" s="339"/>
      <c r="E222" s="331"/>
      <c r="F222" s="331"/>
      <c r="G222" s="331"/>
      <c r="H222" s="331"/>
      <c r="I222" s="331"/>
      <c r="J222" s="331"/>
      <c r="K222" s="331"/>
      <c r="L222" s="331"/>
      <c r="M222" s="331"/>
    </row>
    <row r="223" spans="1:13">
      <c r="A223" s="331"/>
      <c r="B223" s="331"/>
      <c r="C223" s="331"/>
      <c r="D223" s="339"/>
      <c r="E223" s="331"/>
      <c r="F223" s="331"/>
      <c r="G223" s="331"/>
      <c r="H223" s="331"/>
      <c r="I223" s="331"/>
      <c r="J223" s="331"/>
      <c r="K223" s="331"/>
      <c r="L223" s="331"/>
      <c r="M223" s="331"/>
    </row>
    <row r="224" spans="1:13">
      <c r="A224" s="331"/>
      <c r="B224" s="331"/>
      <c r="C224" s="331"/>
      <c r="D224" s="339"/>
      <c r="E224" s="331"/>
      <c r="F224" s="331"/>
      <c r="G224" s="331"/>
      <c r="H224" s="331"/>
      <c r="I224" s="331"/>
      <c r="J224" s="331"/>
      <c r="K224" s="331"/>
      <c r="L224" s="331"/>
      <c r="M224" s="331"/>
    </row>
    <row r="225" spans="1:13">
      <c r="A225" s="331"/>
      <c r="B225" s="331"/>
      <c r="C225" s="331"/>
      <c r="D225" s="339"/>
      <c r="E225" s="331"/>
      <c r="F225" s="331"/>
      <c r="G225" s="331"/>
      <c r="H225" s="331"/>
      <c r="I225" s="331"/>
      <c r="J225" s="331"/>
      <c r="K225" s="331"/>
      <c r="L225" s="331"/>
      <c r="M225" s="331"/>
    </row>
    <row r="226" spans="1:13">
      <c r="A226" s="331"/>
      <c r="B226" s="331"/>
      <c r="C226" s="331"/>
      <c r="D226" s="339"/>
      <c r="E226" s="331"/>
      <c r="F226" s="331"/>
      <c r="G226" s="331"/>
      <c r="H226" s="331"/>
      <c r="I226" s="331"/>
      <c r="J226" s="331"/>
      <c r="K226" s="331"/>
      <c r="L226" s="331"/>
      <c r="M226" s="331"/>
    </row>
    <row r="227" spans="1:13">
      <c r="A227" s="331"/>
      <c r="B227" s="331"/>
      <c r="C227" s="331"/>
      <c r="D227" s="339"/>
      <c r="E227" s="331"/>
      <c r="F227" s="331"/>
      <c r="G227" s="331"/>
      <c r="H227" s="331"/>
      <c r="I227" s="331"/>
      <c r="J227" s="331"/>
      <c r="K227" s="331"/>
      <c r="L227" s="331"/>
      <c r="M227" s="331"/>
    </row>
    <row r="228" spans="1:13">
      <c r="A228" s="331"/>
      <c r="B228" s="331"/>
      <c r="C228" s="331"/>
      <c r="D228" s="339"/>
      <c r="E228" s="331"/>
      <c r="F228" s="331"/>
      <c r="G228" s="331"/>
      <c r="H228" s="331"/>
      <c r="I228" s="331"/>
      <c r="J228" s="331"/>
      <c r="K228" s="331"/>
      <c r="L228" s="331"/>
      <c r="M228" s="331"/>
    </row>
    <row r="229" spans="1:13">
      <c r="A229" s="331"/>
      <c r="B229" s="331"/>
      <c r="C229" s="331"/>
      <c r="D229" s="339"/>
      <c r="E229" s="331"/>
      <c r="F229" s="331"/>
      <c r="G229" s="331"/>
      <c r="H229" s="331"/>
      <c r="I229" s="331"/>
      <c r="J229" s="331"/>
      <c r="K229" s="331"/>
      <c r="L229" s="331"/>
      <c r="M229" s="331"/>
    </row>
    <row r="230" spans="1:13">
      <c r="A230" s="331"/>
      <c r="B230" s="331"/>
      <c r="C230" s="331"/>
      <c r="D230" s="339"/>
      <c r="E230" s="331"/>
      <c r="F230" s="331"/>
      <c r="G230" s="331"/>
      <c r="H230" s="331"/>
      <c r="I230" s="331"/>
      <c r="J230" s="331"/>
      <c r="K230" s="331"/>
      <c r="L230" s="331"/>
      <c r="M230" s="331"/>
    </row>
    <row r="231" spans="1:13">
      <c r="A231" s="331"/>
      <c r="B231" s="331"/>
      <c r="C231" s="331"/>
      <c r="D231" s="339"/>
      <c r="E231" s="331"/>
      <c r="F231" s="331"/>
      <c r="G231" s="331"/>
      <c r="H231" s="331"/>
      <c r="I231" s="331"/>
      <c r="J231" s="331"/>
      <c r="K231" s="331"/>
      <c r="L231" s="331"/>
      <c r="M231" s="331"/>
    </row>
    <row r="232" spans="1:13">
      <c r="A232" s="331"/>
      <c r="B232" s="331"/>
      <c r="C232" s="331"/>
      <c r="D232" s="339"/>
      <c r="E232" s="331"/>
      <c r="F232" s="331"/>
      <c r="G232" s="331"/>
      <c r="H232" s="331"/>
      <c r="I232" s="331"/>
      <c r="J232" s="331"/>
      <c r="K232" s="331"/>
      <c r="L232" s="331"/>
      <c r="M232" s="331"/>
    </row>
    <row r="233" spans="1:13">
      <c r="A233" s="331"/>
      <c r="B233" s="331"/>
      <c r="C233" s="331"/>
      <c r="D233" s="339"/>
      <c r="E233" s="331"/>
      <c r="F233" s="331"/>
      <c r="G233" s="331"/>
      <c r="H233" s="331"/>
      <c r="I233" s="331"/>
      <c r="J233" s="331"/>
      <c r="K233" s="331"/>
      <c r="L233" s="331"/>
      <c r="M233" s="331"/>
    </row>
    <row r="234" spans="1:13">
      <c r="A234" s="331"/>
      <c r="B234" s="331"/>
      <c r="C234" s="331"/>
      <c r="D234" s="339"/>
      <c r="E234" s="331"/>
      <c r="F234" s="331"/>
      <c r="G234" s="331"/>
      <c r="H234" s="331"/>
      <c r="I234" s="331"/>
      <c r="J234" s="331"/>
      <c r="K234" s="331"/>
      <c r="L234" s="331"/>
      <c r="M234" s="331"/>
    </row>
    <row r="235" spans="1:13">
      <c r="A235" s="331"/>
      <c r="B235" s="331"/>
      <c r="C235" s="331"/>
      <c r="D235" s="339"/>
      <c r="E235" s="331"/>
      <c r="F235" s="331"/>
      <c r="G235" s="331"/>
      <c r="H235" s="331"/>
      <c r="I235" s="331"/>
      <c r="J235" s="331"/>
      <c r="K235" s="331"/>
      <c r="L235" s="331"/>
      <c r="M235" s="331"/>
    </row>
    <row r="236" spans="1:13">
      <c r="A236" s="331"/>
      <c r="B236" s="331"/>
      <c r="C236" s="331"/>
      <c r="D236" s="339"/>
      <c r="E236" s="331"/>
      <c r="F236" s="331"/>
      <c r="G236" s="331"/>
      <c r="H236" s="331"/>
      <c r="I236" s="331"/>
      <c r="J236" s="331"/>
      <c r="K236" s="331"/>
      <c r="L236" s="331"/>
      <c r="M236" s="331"/>
    </row>
    <row r="237" spans="1:13">
      <c r="A237" s="331"/>
      <c r="B237" s="331"/>
      <c r="C237" s="331"/>
      <c r="D237" s="339"/>
      <c r="E237" s="331"/>
      <c r="F237" s="331"/>
      <c r="G237" s="331"/>
      <c r="H237" s="331"/>
      <c r="I237" s="331"/>
      <c r="J237" s="331"/>
      <c r="K237" s="331"/>
      <c r="L237" s="331"/>
      <c r="M237" s="331"/>
    </row>
    <row r="238" spans="1:13">
      <c r="A238" s="331"/>
      <c r="B238" s="331"/>
      <c r="C238" s="331"/>
      <c r="D238" s="339"/>
      <c r="E238" s="331"/>
      <c r="F238" s="331"/>
      <c r="G238" s="331"/>
      <c r="H238" s="331"/>
      <c r="I238" s="331"/>
      <c r="J238" s="331"/>
      <c r="K238" s="331"/>
      <c r="L238" s="331"/>
      <c r="M238" s="331"/>
    </row>
    <row r="239" spans="1:13">
      <c r="A239" s="331"/>
      <c r="B239" s="331"/>
      <c r="C239" s="331"/>
      <c r="D239" s="339"/>
      <c r="E239" s="331"/>
      <c r="F239" s="331"/>
      <c r="G239" s="331"/>
      <c r="H239" s="331"/>
      <c r="I239" s="331"/>
      <c r="J239" s="331"/>
      <c r="K239" s="331"/>
      <c r="L239" s="331"/>
      <c r="M239" s="331"/>
    </row>
    <row r="240" spans="1:13">
      <c r="A240" s="331"/>
      <c r="B240" s="331"/>
      <c r="C240" s="331"/>
      <c r="D240" s="339"/>
      <c r="E240" s="331"/>
      <c r="F240" s="331"/>
      <c r="G240" s="331"/>
      <c r="H240" s="331"/>
      <c r="I240" s="331"/>
      <c r="J240" s="331"/>
      <c r="K240" s="331"/>
      <c r="L240" s="331"/>
      <c r="M240" s="331"/>
    </row>
    <row r="241" spans="1:13">
      <c r="A241" s="331"/>
      <c r="B241" s="331"/>
      <c r="C241" s="331"/>
      <c r="D241" s="339"/>
      <c r="E241" s="331"/>
      <c r="F241" s="331"/>
      <c r="G241" s="331"/>
      <c r="H241" s="331"/>
      <c r="I241" s="331"/>
      <c r="J241" s="331"/>
      <c r="K241" s="331"/>
      <c r="L241" s="331"/>
      <c r="M241" s="331"/>
    </row>
    <row r="242" spans="1:13">
      <c r="A242" s="331"/>
      <c r="B242" s="331"/>
      <c r="C242" s="331"/>
      <c r="D242" s="339"/>
      <c r="E242" s="331"/>
      <c r="F242" s="331"/>
      <c r="G242" s="331"/>
      <c r="H242" s="331"/>
      <c r="I242" s="331"/>
      <c r="J242" s="331"/>
      <c r="K242" s="331"/>
      <c r="L242" s="331"/>
      <c r="M242" s="331"/>
    </row>
    <row r="243" spans="1:13">
      <c r="A243" s="331"/>
      <c r="B243" s="331"/>
      <c r="C243" s="331"/>
      <c r="D243" s="339"/>
      <c r="E243" s="331"/>
      <c r="F243" s="331"/>
      <c r="G243" s="331"/>
      <c r="H243" s="331"/>
      <c r="I243" s="331"/>
      <c r="J243" s="331"/>
      <c r="K243" s="331"/>
      <c r="L243" s="331"/>
      <c r="M243" s="331"/>
    </row>
    <row r="244" spans="1:13">
      <c r="A244" s="331"/>
      <c r="B244" s="331"/>
      <c r="C244" s="331"/>
      <c r="D244" s="339"/>
      <c r="E244" s="331"/>
      <c r="F244" s="331"/>
      <c r="G244" s="331"/>
      <c r="H244" s="331"/>
      <c r="I244" s="331"/>
      <c r="J244" s="331"/>
      <c r="K244" s="331"/>
      <c r="L244" s="331"/>
      <c r="M244" s="331"/>
    </row>
    <row r="245" spans="1:13">
      <c r="A245" s="331"/>
      <c r="B245" s="331"/>
      <c r="C245" s="331"/>
      <c r="D245" s="339"/>
      <c r="E245" s="331"/>
      <c r="F245" s="331"/>
      <c r="G245" s="331"/>
      <c r="H245" s="331"/>
      <c r="I245" s="331"/>
      <c r="J245" s="331"/>
      <c r="K245" s="331"/>
      <c r="L245" s="331"/>
      <c r="M245" s="331"/>
    </row>
    <row r="246" spans="1:13">
      <c r="A246" s="331"/>
      <c r="B246" s="331"/>
      <c r="C246" s="331"/>
      <c r="D246" s="339"/>
      <c r="E246" s="331"/>
      <c r="F246" s="331"/>
      <c r="G246" s="331"/>
      <c r="H246" s="331"/>
      <c r="I246" s="331"/>
      <c r="J246" s="331"/>
      <c r="K246" s="331"/>
      <c r="L246" s="331"/>
      <c r="M246" s="331"/>
    </row>
    <row r="247" spans="1:13">
      <c r="A247" s="331"/>
      <c r="B247" s="331"/>
      <c r="C247" s="331"/>
      <c r="D247" s="339"/>
      <c r="E247" s="331"/>
      <c r="F247" s="331"/>
      <c r="G247" s="331"/>
      <c r="H247" s="331"/>
      <c r="I247" s="331"/>
      <c r="J247" s="331"/>
      <c r="K247" s="331"/>
      <c r="L247" s="331"/>
      <c r="M247" s="331"/>
    </row>
    <row r="248" spans="1:13">
      <c r="A248" s="331"/>
      <c r="B248" s="331"/>
      <c r="C248" s="331"/>
      <c r="D248" s="339"/>
      <c r="E248" s="331"/>
      <c r="F248" s="331"/>
      <c r="G248" s="331"/>
      <c r="H248" s="331"/>
      <c r="I248" s="331"/>
      <c r="J248" s="331"/>
      <c r="K248" s="331"/>
      <c r="L248" s="331"/>
      <c r="M248" s="331"/>
    </row>
    <row r="249" spans="1:13">
      <c r="A249" s="331"/>
      <c r="B249" s="331"/>
      <c r="C249" s="331"/>
      <c r="D249" s="339"/>
      <c r="E249" s="331"/>
      <c r="F249" s="331"/>
      <c r="G249" s="331"/>
      <c r="H249" s="331"/>
      <c r="I249" s="331"/>
      <c r="J249" s="331"/>
      <c r="K249" s="331"/>
      <c r="L249" s="331"/>
      <c r="M249" s="331"/>
    </row>
    <row r="250" spans="1:13">
      <c r="A250" s="331"/>
      <c r="B250" s="331"/>
      <c r="C250" s="331"/>
      <c r="D250" s="339"/>
      <c r="E250" s="331"/>
      <c r="F250" s="331"/>
      <c r="G250" s="331"/>
      <c r="H250" s="331"/>
      <c r="I250" s="331"/>
      <c r="J250" s="331"/>
      <c r="K250" s="331"/>
      <c r="L250" s="331"/>
      <c r="M250" s="331"/>
    </row>
    <row r="251" spans="1:13">
      <c r="A251" s="331"/>
      <c r="B251" s="331"/>
      <c r="C251" s="331"/>
      <c r="D251" s="339"/>
      <c r="E251" s="331"/>
      <c r="F251" s="331"/>
      <c r="G251" s="331"/>
      <c r="H251" s="331"/>
      <c r="I251" s="331"/>
      <c r="J251" s="331"/>
      <c r="K251" s="331"/>
      <c r="L251" s="331"/>
      <c r="M251" s="331"/>
    </row>
    <row r="252" spans="1:13">
      <c r="A252" s="331"/>
      <c r="B252" s="331"/>
      <c r="C252" s="331"/>
      <c r="D252" s="339"/>
      <c r="E252" s="331"/>
      <c r="F252" s="331"/>
      <c r="G252" s="331"/>
      <c r="H252" s="331"/>
      <c r="I252" s="331"/>
      <c r="J252" s="331"/>
      <c r="K252" s="331"/>
      <c r="L252" s="331"/>
      <c r="M252" s="331"/>
    </row>
    <row r="253" spans="1:13">
      <c r="A253" s="331"/>
      <c r="B253" s="331"/>
      <c r="C253" s="331"/>
      <c r="D253" s="339"/>
      <c r="E253" s="331"/>
      <c r="F253" s="331"/>
      <c r="G253" s="331"/>
      <c r="H253" s="331"/>
      <c r="I253" s="331"/>
      <c r="J253" s="331"/>
      <c r="K253" s="331"/>
      <c r="L253" s="331"/>
      <c r="M253" s="331"/>
    </row>
    <row r="254" spans="1:13">
      <c r="A254" s="331"/>
      <c r="B254" s="331"/>
      <c r="C254" s="331"/>
      <c r="D254" s="339"/>
      <c r="E254" s="331"/>
      <c r="F254" s="331"/>
      <c r="G254" s="331"/>
      <c r="H254" s="331"/>
      <c r="I254" s="331"/>
      <c r="J254" s="331"/>
      <c r="K254" s="331"/>
      <c r="L254" s="331"/>
      <c r="M254" s="331"/>
    </row>
    <row r="255" spans="1:13">
      <c r="A255" s="331"/>
      <c r="B255" s="331"/>
      <c r="C255" s="331"/>
      <c r="D255" s="339"/>
      <c r="E255" s="331"/>
      <c r="F255" s="331"/>
      <c r="G255" s="331"/>
      <c r="H255" s="331"/>
      <c r="I255" s="331"/>
      <c r="J255" s="331"/>
      <c r="K255" s="331"/>
      <c r="L255" s="331"/>
      <c r="M255" s="331"/>
    </row>
    <row r="256" spans="1:13">
      <c r="A256" s="331"/>
      <c r="B256" s="331"/>
      <c r="C256" s="331"/>
      <c r="D256" s="339"/>
      <c r="E256" s="331"/>
      <c r="F256" s="331"/>
      <c r="G256" s="331"/>
      <c r="H256" s="331"/>
      <c r="I256" s="331"/>
      <c r="J256" s="331"/>
      <c r="K256" s="331"/>
      <c r="L256" s="331"/>
      <c r="M256" s="331"/>
    </row>
    <row r="257" spans="1:13">
      <c r="A257" s="331"/>
      <c r="B257" s="331"/>
      <c r="C257" s="331"/>
      <c r="D257" s="339"/>
      <c r="E257" s="331"/>
      <c r="F257" s="331"/>
      <c r="G257" s="331"/>
      <c r="H257" s="331"/>
      <c r="I257" s="331"/>
      <c r="J257" s="331"/>
      <c r="K257" s="331"/>
      <c r="L257" s="331"/>
      <c r="M257" s="331"/>
    </row>
    <row r="258" spans="1:13">
      <c r="A258" s="331"/>
      <c r="B258" s="331"/>
      <c r="C258" s="331"/>
      <c r="D258" s="339"/>
      <c r="E258" s="331"/>
      <c r="F258" s="331"/>
      <c r="G258" s="331"/>
      <c r="H258" s="331"/>
      <c r="I258" s="331"/>
      <c r="J258" s="331"/>
      <c r="K258" s="331"/>
      <c r="L258" s="331"/>
      <c r="M258" s="331"/>
    </row>
    <row r="259" spans="1:13">
      <c r="A259" s="331"/>
      <c r="B259" s="331"/>
      <c r="C259" s="331"/>
      <c r="D259" s="339"/>
      <c r="E259" s="331"/>
      <c r="F259" s="331"/>
      <c r="G259" s="331"/>
      <c r="H259" s="331"/>
      <c r="I259" s="331"/>
      <c r="J259" s="331"/>
      <c r="K259" s="331"/>
      <c r="L259" s="331"/>
      <c r="M259" s="331"/>
    </row>
    <row r="260" spans="1:13">
      <c r="A260" s="331"/>
      <c r="B260" s="331"/>
      <c r="C260" s="331"/>
      <c r="D260" s="339"/>
      <c r="E260" s="331"/>
      <c r="F260" s="331"/>
      <c r="G260" s="331"/>
      <c r="H260" s="331"/>
      <c r="I260" s="331"/>
      <c r="J260" s="331"/>
      <c r="K260" s="331"/>
      <c r="L260" s="331"/>
      <c r="M260" s="331"/>
    </row>
    <row r="261" spans="1:13">
      <c r="A261" s="331"/>
      <c r="B261" s="331"/>
      <c r="C261" s="331"/>
      <c r="D261" s="339"/>
      <c r="E261" s="331"/>
      <c r="F261" s="331"/>
      <c r="G261" s="331"/>
      <c r="H261" s="331"/>
      <c r="I261" s="331"/>
      <c r="J261" s="331"/>
      <c r="K261" s="331"/>
      <c r="L261" s="331"/>
      <c r="M261" s="331"/>
    </row>
    <row r="262" spans="1:13">
      <c r="A262" s="331"/>
      <c r="B262" s="331"/>
      <c r="C262" s="331"/>
      <c r="D262" s="339"/>
      <c r="E262" s="331"/>
      <c r="F262" s="331"/>
      <c r="G262" s="331"/>
      <c r="H262" s="331"/>
      <c r="I262" s="331"/>
      <c r="J262" s="331"/>
      <c r="K262" s="331"/>
      <c r="L262" s="331"/>
      <c r="M262" s="331"/>
    </row>
    <row r="263" spans="1:13">
      <c r="A263" s="331"/>
      <c r="B263" s="331"/>
      <c r="C263" s="331"/>
      <c r="D263" s="339"/>
      <c r="E263" s="331"/>
      <c r="F263" s="331"/>
      <c r="G263" s="331"/>
      <c r="H263" s="331"/>
      <c r="I263" s="331"/>
      <c r="J263" s="331"/>
      <c r="K263" s="331"/>
      <c r="L263" s="331"/>
      <c r="M263" s="331"/>
    </row>
    <row r="264" spans="1:13">
      <c r="A264" s="331"/>
      <c r="B264" s="331"/>
      <c r="C264" s="331"/>
      <c r="D264" s="339"/>
      <c r="E264" s="331"/>
      <c r="F264" s="331"/>
      <c r="G264" s="331"/>
      <c r="H264" s="331"/>
      <c r="I264" s="331"/>
      <c r="J264" s="331"/>
      <c r="K264" s="331"/>
      <c r="L264" s="331"/>
      <c r="M264" s="331"/>
    </row>
    <row r="265" spans="1:13">
      <c r="A265" s="331"/>
      <c r="B265" s="331"/>
      <c r="C265" s="331"/>
      <c r="D265" s="339"/>
      <c r="E265" s="331"/>
      <c r="F265" s="331"/>
      <c r="G265" s="331"/>
      <c r="H265" s="331"/>
      <c r="I265" s="331"/>
      <c r="J265" s="331"/>
      <c r="K265" s="331"/>
      <c r="L265" s="331"/>
      <c r="M265" s="331"/>
    </row>
    <row r="266" spans="1:13">
      <c r="A266" s="331"/>
      <c r="B266" s="331"/>
      <c r="C266" s="331"/>
      <c r="D266" s="339"/>
      <c r="E266" s="331"/>
      <c r="F266" s="331"/>
      <c r="G266" s="331"/>
      <c r="H266" s="331"/>
      <c r="I266" s="331"/>
      <c r="J266" s="331"/>
      <c r="K266" s="331"/>
      <c r="L266" s="331"/>
      <c r="M266" s="331"/>
    </row>
    <row r="267" spans="1:13">
      <c r="A267" s="331"/>
      <c r="B267" s="331"/>
      <c r="C267" s="331"/>
      <c r="D267" s="339"/>
      <c r="E267" s="331"/>
      <c r="F267" s="331"/>
      <c r="G267" s="331"/>
      <c r="H267" s="331"/>
      <c r="I267" s="331"/>
      <c r="J267" s="331"/>
      <c r="K267" s="331"/>
      <c r="L267" s="331"/>
      <c r="M267" s="331"/>
    </row>
    <row r="268" spans="1:13">
      <c r="A268" s="331"/>
      <c r="B268" s="331"/>
      <c r="C268" s="331"/>
      <c r="D268" s="339"/>
      <c r="E268" s="331"/>
      <c r="F268" s="331"/>
      <c r="G268" s="331"/>
      <c r="H268" s="331"/>
      <c r="I268" s="331"/>
      <c r="J268" s="331"/>
      <c r="K268" s="331"/>
      <c r="L268" s="331"/>
      <c r="M268" s="331"/>
    </row>
    <row r="269" spans="1:13">
      <c r="A269" s="331"/>
      <c r="B269" s="331"/>
      <c r="C269" s="331"/>
      <c r="D269" s="339"/>
      <c r="E269" s="331"/>
      <c r="F269" s="331"/>
      <c r="G269" s="331"/>
      <c r="H269" s="331"/>
      <c r="I269" s="331"/>
      <c r="J269" s="331"/>
      <c r="K269" s="331"/>
      <c r="L269" s="331"/>
      <c r="M269" s="331"/>
    </row>
    <row r="270" spans="1:13">
      <c r="A270" s="331"/>
      <c r="B270" s="331"/>
      <c r="C270" s="331"/>
      <c r="D270" s="339"/>
      <c r="E270" s="331"/>
      <c r="F270" s="331"/>
      <c r="G270" s="331"/>
      <c r="H270" s="331"/>
      <c r="I270" s="331"/>
      <c r="J270" s="331"/>
      <c r="K270" s="331"/>
      <c r="L270" s="331"/>
      <c r="M270" s="331"/>
    </row>
    <row r="271" spans="1:13">
      <c r="A271" s="331"/>
      <c r="B271" s="331"/>
      <c r="C271" s="331"/>
      <c r="D271" s="339"/>
      <c r="E271" s="331"/>
      <c r="F271" s="331"/>
      <c r="G271" s="331"/>
      <c r="H271" s="331"/>
      <c r="I271" s="331"/>
      <c r="J271" s="331"/>
      <c r="K271" s="331"/>
      <c r="L271" s="331"/>
      <c r="M271" s="331"/>
    </row>
  </sheetData>
  <mergeCells count="41">
    <mergeCell ref="A34:C34"/>
    <mergeCell ref="C27:C28"/>
    <mergeCell ref="B29:B30"/>
    <mergeCell ref="C29:C30"/>
    <mergeCell ref="B31:B32"/>
    <mergeCell ref="C31:C32"/>
    <mergeCell ref="A33:C33"/>
    <mergeCell ref="E19:K19"/>
    <mergeCell ref="L19:M19"/>
    <mergeCell ref="A21:A32"/>
    <mergeCell ref="B21:B22"/>
    <mergeCell ref="C21:C22"/>
    <mergeCell ref="B23:B24"/>
    <mergeCell ref="C23:C24"/>
    <mergeCell ref="B25:B26"/>
    <mergeCell ref="C25:C26"/>
    <mergeCell ref="B27:B28"/>
    <mergeCell ref="A19:A20"/>
    <mergeCell ref="B19:B20"/>
    <mergeCell ref="C19:C20"/>
    <mergeCell ref="C13:C14"/>
    <mergeCell ref="B15:B16"/>
    <mergeCell ref="C15:C16"/>
    <mergeCell ref="A17:C17"/>
    <mergeCell ref="A18:C18"/>
    <mergeCell ref="A5:A16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A1:M1"/>
    <mergeCell ref="A3:A4"/>
    <mergeCell ref="B3:B4"/>
    <mergeCell ref="C3:C4"/>
    <mergeCell ref="E3:K3"/>
    <mergeCell ref="L3:M3"/>
  </mergeCells>
  <printOptions horizontalCentered="1"/>
  <pageMargins left="0.3" right="0.3" top="0.3" bottom="0.3" header="0.1" footer="0.1"/>
  <pageSetup paperSize="9" scale="69" fitToHeight="0" orientation="portrait" r:id="rId1"/>
  <headerFooter>
    <oddFooter>&amp;L&amp;"MS Sans Serif,Regular"No. Form : FM/PROD-011&amp;R&amp;"MS Sans Serif,Regular"Reported by Planning Section           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FA18-0BCF-4EAA-B2F2-F275E2899987}">
  <sheetPr>
    <pageSetUpPr fitToPage="1"/>
  </sheetPr>
  <dimension ref="A1:U89"/>
  <sheetViews>
    <sheetView showGridLines="0" view="pageBreakPreview" zoomScale="80" zoomScaleNormal="75" zoomScaleSheetLayoutView="80" workbookViewId="0">
      <selection activeCell="A10" sqref="A10"/>
    </sheetView>
  </sheetViews>
  <sheetFormatPr defaultColWidth="9.140625" defaultRowHeight="12.75"/>
  <cols>
    <col min="1" max="1" width="13.5703125" style="329" customWidth="1"/>
    <col min="2" max="16" width="12.28515625" style="330" customWidth="1"/>
    <col min="17" max="17" width="12.28515625" style="329" customWidth="1"/>
    <col min="18" max="18" width="12.28515625" style="342" customWidth="1"/>
    <col min="19" max="21" width="12.28515625" style="329" customWidth="1"/>
    <col min="22" max="33" width="9.85546875" style="329" customWidth="1"/>
    <col min="34" max="16384" width="9.140625" style="329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44986</v>
      </c>
      <c r="D3" s="848"/>
      <c r="E3" s="848"/>
      <c r="F3" s="848"/>
      <c r="G3" s="848"/>
      <c r="H3" s="848"/>
      <c r="I3" s="848"/>
      <c r="J3" s="646"/>
      <c r="K3" s="851">
        <v>45016</v>
      </c>
      <c r="L3" s="851"/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853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1"/>
      <c r="K5" s="652"/>
      <c r="L5" s="650" t="s">
        <v>52</v>
      </c>
      <c r="M5" s="651"/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189"/>
      <c r="P6" s="406"/>
      <c r="R6" s="329"/>
    </row>
    <row r="7" spans="1:21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27</v>
      </c>
      <c r="K8" s="590"/>
      <c r="L8" s="590"/>
      <c r="M8" s="591"/>
      <c r="N8" s="504" t="s">
        <v>220</v>
      </c>
      <c r="O8" s="393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219</v>
      </c>
      <c r="I9" s="393" t="s">
        <v>23</v>
      </c>
      <c r="J9" s="393" t="s">
        <v>80</v>
      </c>
      <c r="K9" s="393" t="s">
        <v>81</v>
      </c>
      <c r="L9" s="393" t="s">
        <v>122</v>
      </c>
      <c r="M9" s="393" t="s">
        <v>103</v>
      </c>
      <c r="N9" s="393" t="s">
        <v>221</v>
      </c>
      <c r="O9" s="393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60</v>
      </c>
      <c r="B10" s="384">
        <v>3.2</v>
      </c>
      <c r="C10" s="384">
        <v>3.2</v>
      </c>
      <c r="D10" s="384">
        <v>3.2</v>
      </c>
      <c r="E10" s="384">
        <v>7.04</v>
      </c>
      <c r="F10" s="384">
        <v>3.5</v>
      </c>
      <c r="G10" s="384">
        <v>3.65</v>
      </c>
      <c r="H10" s="384">
        <v>4.0999999999999996</v>
      </c>
      <c r="I10" s="384">
        <v>4.5</v>
      </c>
      <c r="J10" s="384">
        <v>0</v>
      </c>
      <c r="K10" s="384">
        <v>0</v>
      </c>
      <c r="L10" s="384">
        <v>3.3</v>
      </c>
      <c r="M10" s="384">
        <v>7.1</v>
      </c>
      <c r="N10" s="384">
        <v>5.8289999999999997</v>
      </c>
      <c r="O10" s="384">
        <v>1.7</v>
      </c>
      <c r="P10" s="384">
        <v>2.4</v>
      </c>
      <c r="Q10" s="384">
        <f t="shared" ref="Q10:Q41" si="0">+IF(D10=0,0,(SUMPRODUCT(D10:P10,D48:P48)/Q48))</f>
        <v>3.9563981042654031</v>
      </c>
      <c r="R10" s="829"/>
      <c r="S10" s="830"/>
      <c r="T10" s="830"/>
      <c r="U10" s="831"/>
    </row>
    <row r="11" spans="1:21" ht="17.100000000000001" customHeight="1">
      <c r="A11" s="191">
        <f>+C3</f>
        <v>44986</v>
      </c>
      <c r="B11" s="421">
        <v>3.6396844018882577</v>
      </c>
      <c r="C11" s="421">
        <v>0</v>
      </c>
      <c r="D11" s="421">
        <v>3.6396844018882577</v>
      </c>
      <c r="E11" s="421">
        <v>6.2277081068044051</v>
      </c>
      <c r="F11" s="421">
        <v>1.6103465866938356</v>
      </c>
      <c r="G11" s="421">
        <v>4.6259258928359879</v>
      </c>
      <c r="H11" s="421">
        <v>4.6840412427309364</v>
      </c>
      <c r="I11" s="421">
        <v>4.8767345553779116</v>
      </c>
      <c r="J11" s="421">
        <v>0</v>
      </c>
      <c r="K11" s="421">
        <v>0</v>
      </c>
      <c r="L11" s="421">
        <v>4.2844311501288841</v>
      </c>
      <c r="M11" s="421">
        <v>5.5979494058995307</v>
      </c>
      <c r="N11" s="421">
        <v>0</v>
      </c>
      <c r="O11" s="421">
        <v>1.2123832408141686</v>
      </c>
      <c r="P11" s="421">
        <v>1.8751569037656906</v>
      </c>
      <c r="Q11" s="421">
        <f t="shared" si="0"/>
        <v>4.1096348421886004</v>
      </c>
      <c r="R11" s="692"/>
      <c r="S11" s="693"/>
      <c r="T11" s="693"/>
      <c r="U11" s="694"/>
    </row>
    <row r="12" spans="1:21" ht="17.100000000000001" customHeight="1">
      <c r="A12" s="191">
        <f>+A11+1</f>
        <v>44987</v>
      </c>
      <c r="B12" s="421">
        <v>3.6322960033618727</v>
      </c>
      <c r="C12" s="421">
        <v>0</v>
      </c>
      <c r="D12" s="421">
        <v>3.6322960033618727</v>
      </c>
      <c r="E12" s="421">
        <v>6.4960832393238332</v>
      </c>
      <c r="F12" s="421">
        <v>1.7382385597273227</v>
      </c>
      <c r="G12" s="421">
        <v>4.7228609820253888</v>
      </c>
      <c r="H12" s="421">
        <v>4.4124309016626313</v>
      </c>
      <c r="I12" s="421">
        <v>4.8424652536084931</v>
      </c>
      <c r="J12" s="421">
        <v>0</v>
      </c>
      <c r="K12" s="421">
        <v>0</v>
      </c>
      <c r="L12" s="421">
        <v>3.6904381539145583</v>
      </c>
      <c r="M12" s="421">
        <v>6.6968009316286441</v>
      </c>
      <c r="N12" s="421">
        <v>0</v>
      </c>
      <c r="O12" s="421">
        <v>1.383777626404751</v>
      </c>
      <c r="P12" s="421">
        <v>1.9404818481848185</v>
      </c>
      <c r="Q12" s="421">
        <f t="shared" si="0"/>
        <v>3.9066272707312706</v>
      </c>
      <c r="R12" s="692"/>
      <c r="S12" s="693"/>
      <c r="T12" s="693"/>
      <c r="U12" s="694"/>
    </row>
    <row r="13" spans="1:21" ht="17.100000000000001" customHeight="1">
      <c r="A13" s="191">
        <f t="shared" ref="A13:A40" si="1">+A12+1</f>
        <v>44988</v>
      </c>
      <c r="B13" s="421">
        <v>3.4590824644982971</v>
      </c>
      <c r="C13" s="421">
        <v>0</v>
      </c>
      <c r="D13" s="421">
        <v>3.4590824644982971</v>
      </c>
      <c r="E13" s="421">
        <v>6.4202762854560085</v>
      </c>
      <c r="F13" s="421">
        <v>1.6134984438061073</v>
      </c>
      <c r="G13" s="421">
        <v>4.6610639107139971</v>
      </c>
      <c r="H13" s="421">
        <v>4.3806654417107893</v>
      </c>
      <c r="I13" s="421">
        <v>4.554050552249179</v>
      </c>
      <c r="J13" s="421">
        <v>0</v>
      </c>
      <c r="K13" s="421">
        <v>0</v>
      </c>
      <c r="L13" s="421">
        <v>3.3290861763220136</v>
      </c>
      <c r="M13" s="421">
        <v>6.7653309390976091</v>
      </c>
      <c r="N13" s="421">
        <v>0</v>
      </c>
      <c r="O13" s="421">
        <v>1.3833134605902655</v>
      </c>
      <c r="P13" s="421">
        <v>1.9402031963470319</v>
      </c>
      <c r="Q13" s="421">
        <f t="shared" si="0"/>
        <v>3.7510718339974365</v>
      </c>
      <c r="R13" s="692"/>
      <c r="S13" s="693"/>
      <c r="T13" s="693"/>
      <c r="U13" s="694"/>
    </row>
    <row r="14" spans="1:21" ht="17.100000000000001" customHeight="1">
      <c r="A14" s="191">
        <f t="shared" si="1"/>
        <v>44989</v>
      </c>
      <c r="B14" s="421">
        <v>3.6896339453355078</v>
      </c>
      <c r="C14" s="421">
        <v>0</v>
      </c>
      <c r="D14" s="421">
        <v>3.6896339453355078</v>
      </c>
      <c r="E14" s="421">
        <v>6.3246623218828866</v>
      </c>
      <c r="F14" s="421">
        <v>1.6341706890216927</v>
      </c>
      <c r="G14" s="421">
        <v>3.650116693229295</v>
      </c>
      <c r="H14" s="421">
        <v>4.2403379605681444</v>
      </c>
      <c r="I14" s="421">
        <v>5.2291738445445315</v>
      </c>
      <c r="J14" s="421">
        <v>0</v>
      </c>
      <c r="K14" s="421">
        <v>0</v>
      </c>
      <c r="L14" s="421">
        <v>4.3422530679749647</v>
      </c>
      <c r="M14" s="421">
        <v>6.7653309390976091</v>
      </c>
      <c r="N14" s="421">
        <v>0</v>
      </c>
      <c r="O14" s="421">
        <v>1.4235412253847777</v>
      </c>
      <c r="P14" s="421">
        <v>1.9389276315789472</v>
      </c>
      <c r="Q14" s="421">
        <f t="shared" si="0"/>
        <v>4.2240898229205479</v>
      </c>
      <c r="R14" s="692"/>
      <c r="S14" s="693"/>
      <c r="T14" s="693"/>
      <c r="U14" s="694"/>
    </row>
    <row r="15" spans="1:21" ht="17.100000000000001" customHeight="1">
      <c r="A15" s="191">
        <f t="shared" si="1"/>
        <v>44990</v>
      </c>
      <c r="B15" s="421">
        <v>3.3035658838884094</v>
      </c>
      <c r="C15" s="421">
        <v>0</v>
      </c>
      <c r="D15" s="421">
        <v>3.3035658838884094</v>
      </c>
      <c r="E15" s="421">
        <v>6.2945732594141912</v>
      </c>
      <c r="F15" s="421">
        <v>1.8157114372882415</v>
      </c>
      <c r="G15" s="421">
        <v>4.8695586780660909</v>
      </c>
      <c r="H15" s="421">
        <v>4.0106708380857743</v>
      </c>
      <c r="I15" s="421">
        <v>5.3212103548371372</v>
      </c>
      <c r="J15" s="421">
        <v>0</v>
      </c>
      <c r="K15" s="421">
        <v>0</v>
      </c>
      <c r="L15" s="421">
        <v>4.2294319339240971</v>
      </c>
      <c r="M15" s="421">
        <v>5.7439026363877819</v>
      </c>
      <c r="N15" s="421">
        <v>0</v>
      </c>
      <c r="O15" s="421">
        <v>1.133499481529034</v>
      </c>
      <c r="P15" s="421">
        <v>2.0079147826086956</v>
      </c>
      <c r="Q15" s="421">
        <f t="shared" si="0"/>
        <v>4.0661865058134481</v>
      </c>
      <c r="R15" s="692"/>
      <c r="S15" s="693"/>
      <c r="T15" s="693"/>
      <c r="U15" s="694"/>
    </row>
    <row r="16" spans="1:21" ht="17.100000000000001" customHeight="1">
      <c r="A16" s="191">
        <f t="shared" si="1"/>
        <v>44991</v>
      </c>
      <c r="B16" s="421">
        <v>2.8617831687208635</v>
      </c>
      <c r="C16" s="421">
        <v>0</v>
      </c>
      <c r="D16" s="421">
        <v>2.8617831687208635</v>
      </c>
      <c r="E16" s="421">
        <v>6.2550362800599606</v>
      </c>
      <c r="F16" s="421">
        <v>1.5932506378433067</v>
      </c>
      <c r="G16" s="421">
        <v>3.8781409713332589</v>
      </c>
      <c r="H16" s="421">
        <v>4.482229129139454</v>
      </c>
      <c r="I16" s="421">
        <v>5.6486052493652794</v>
      </c>
      <c r="J16" s="421">
        <v>0</v>
      </c>
      <c r="K16" s="421">
        <v>0</v>
      </c>
      <c r="L16" s="421">
        <v>3.7464600889790058</v>
      </c>
      <c r="M16" s="421">
        <v>5.7456090022544686</v>
      </c>
      <c r="N16" s="421">
        <v>0</v>
      </c>
      <c r="O16" s="421">
        <v>1.1295244420261179</v>
      </c>
      <c r="P16" s="421">
        <v>2.0089375</v>
      </c>
      <c r="Q16" s="421">
        <f t="shared" si="0"/>
        <v>3.8280837512859054</v>
      </c>
      <c r="R16" s="692"/>
      <c r="S16" s="693"/>
      <c r="T16" s="693"/>
      <c r="U16" s="694"/>
    </row>
    <row r="17" spans="1:21" ht="17.100000000000001" customHeight="1">
      <c r="A17" s="191">
        <f t="shared" si="1"/>
        <v>44992</v>
      </c>
      <c r="B17" s="421">
        <v>3.6139723108302233</v>
      </c>
      <c r="C17" s="421">
        <v>0</v>
      </c>
      <c r="D17" s="421">
        <v>3.6139723108302233</v>
      </c>
      <c r="E17" s="421">
        <v>6.5384292078636346</v>
      </c>
      <c r="F17" s="421">
        <v>2.1798245021054905</v>
      </c>
      <c r="G17" s="421">
        <v>3.0110109769514857</v>
      </c>
      <c r="H17" s="421">
        <v>4.7780366140905635</v>
      </c>
      <c r="I17" s="421">
        <v>5.5243408638261586</v>
      </c>
      <c r="J17" s="421">
        <v>0</v>
      </c>
      <c r="K17" s="421">
        <v>0</v>
      </c>
      <c r="L17" s="421">
        <v>4.104015956844532</v>
      </c>
      <c r="M17" s="421">
        <v>5.8124662148834974</v>
      </c>
      <c r="N17" s="421">
        <v>0</v>
      </c>
      <c r="O17" s="421">
        <v>1.0573685899172309</v>
      </c>
      <c r="P17" s="421">
        <v>2.1049489795918368</v>
      </c>
      <c r="Q17" s="421">
        <f t="shared" si="0"/>
        <v>4.0542156471069735</v>
      </c>
      <c r="R17" s="692"/>
      <c r="S17" s="693"/>
      <c r="T17" s="693"/>
      <c r="U17" s="694"/>
    </row>
    <row r="18" spans="1:21" ht="17.100000000000001" customHeight="1">
      <c r="A18" s="191">
        <f t="shared" si="1"/>
        <v>44993</v>
      </c>
      <c r="B18" s="421">
        <v>3.7162876551726831</v>
      </c>
      <c r="C18" s="421">
        <v>0</v>
      </c>
      <c r="D18" s="421">
        <v>3.7162876551726831</v>
      </c>
      <c r="E18" s="421">
        <v>6.9024043594913627</v>
      </c>
      <c r="F18" s="421">
        <v>2.4202417781902028</v>
      </c>
      <c r="G18" s="421">
        <v>3.4953139700927731</v>
      </c>
      <c r="H18" s="421">
        <v>4.5514545336379033</v>
      </c>
      <c r="I18" s="421">
        <v>5.4241738950878737</v>
      </c>
      <c r="J18" s="421">
        <v>0</v>
      </c>
      <c r="K18" s="421">
        <v>0</v>
      </c>
      <c r="L18" s="421">
        <v>4.2309147803803153</v>
      </c>
      <c r="M18" s="421">
        <v>5.9332822243100631</v>
      </c>
      <c r="N18" s="421">
        <v>0</v>
      </c>
      <c r="O18" s="421">
        <v>1.0433098229416233</v>
      </c>
      <c r="P18" s="421">
        <v>2.1129499165275463</v>
      </c>
      <c r="Q18" s="421">
        <f t="shared" si="0"/>
        <v>4.1085801879635557</v>
      </c>
      <c r="R18" s="692"/>
      <c r="S18" s="693"/>
      <c r="T18" s="693"/>
      <c r="U18" s="694"/>
    </row>
    <row r="19" spans="1:21" ht="17.100000000000001" customHeight="1">
      <c r="A19" s="191">
        <f t="shared" si="1"/>
        <v>44994</v>
      </c>
      <c r="B19" s="421">
        <v>3.7911359267448503</v>
      </c>
      <c r="C19" s="421">
        <v>0</v>
      </c>
      <c r="D19" s="421">
        <v>3.7911359267448503</v>
      </c>
      <c r="E19" s="421">
        <v>6.0243989723522127</v>
      </c>
      <c r="F19" s="421">
        <v>1.9125490177196161</v>
      </c>
      <c r="G19" s="421">
        <v>3.601151067005413</v>
      </c>
      <c r="H19" s="421">
        <v>4.6197480839185623</v>
      </c>
      <c r="I19" s="421">
        <v>5.3970101363869896</v>
      </c>
      <c r="J19" s="421">
        <v>0</v>
      </c>
      <c r="K19" s="421">
        <v>0</v>
      </c>
      <c r="L19" s="421">
        <v>3.7448901881842716</v>
      </c>
      <c r="M19" s="421">
        <v>5.7936810602816884</v>
      </c>
      <c r="N19" s="421">
        <v>0</v>
      </c>
      <c r="O19" s="421">
        <v>1.2616763086498564</v>
      </c>
      <c r="P19" s="421">
        <v>2.0815316742081449</v>
      </c>
      <c r="Q19" s="421">
        <f t="shared" si="0"/>
        <v>3.7921216067635481</v>
      </c>
      <c r="R19" s="692"/>
      <c r="S19" s="693"/>
      <c r="T19" s="693"/>
      <c r="U19" s="694"/>
    </row>
    <row r="20" spans="1:21" ht="17.100000000000001" customHeight="1">
      <c r="A20" s="191">
        <f t="shared" si="1"/>
        <v>44995</v>
      </c>
      <c r="B20" s="421">
        <v>3.7517200034494618</v>
      </c>
      <c r="C20" s="421">
        <v>0</v>
      </c>
      <c r="D20" s="421">
        <v>3.7517200034494618</v>
      </c>
      <c r="E20" s="421">
        <v>6.2629563106201624</v>
      </c>
      <c r="F20" s="421">
        <v>1.5668874708590974</v>
      </c>
      <c r="G20" s="421">
        <v>3.2967092893642609</v>
      </c>
      <c r="H20" s="421">
        <v>4.6117644640888393</v>
      </c>
      <c r="I20" s="421">
        <v>0</v>
      </c>
      <c r="J20" s="421">
        <v>0</v>
      </c>
      <c r="K20" s="421">
        <v>0</v>
      </c>
      <c r="L20" s="421">
        <v>3.8171531091560533</v>
      </c>
      <c r="M20" s="421">
        <v>5.7936810602816884</v>
      </c>
      <c r="N20" s="421">
        <v>0</v>
      </c>
      <c r="O20" s="421">
        <v>1.2109364929357842</v>
      </c>
      <c r="P20" s="421">
        <v>2.1179133574007221</v>
      </c>
      <c r="Q20" s="421">
        <f t="shared" si="0"/>
        <v>3.5259695956012114</v>
      </c>
      <c r="R20" s="692"/>
      <c r="S20" s="693"/>
      <c r="T20" s="693"/>
      <c r="U20" s="694"/>
    </row>
    <row r="21" spans="1:21" ht="17.100000000000001" customHeight="1">
      <c r="A21" s="191">
        <f t="shared" si="1"/>
        <v>44996</v>
      </c>
      <c r="B21" s="421">
        <v>3.7811276823164781</v>
      </c>
      <c r="C21" s="421">
        <v>0</v>
      </c>
      <c r="D21" s="421">
        <v>3.7811276823164781</v>
      </c>
      <c r="E21" s="421">
        <v>6.2389874762776953</v>
      </c>
      <c r="F21" s="421">
        <v>1.8665235712065309</v>
      </c>
      <c r="G21" s="421">
        <v>3.6245216852251856</v>
      </c>
      <c r="H21" s="421">
        <v>4.6747369291009502</v>
      </c>
      <c r="I21" s="421">
        <v>5.4595306774161863</v>
      </c>
      <c r="J21" s="421">
        <v>0</v>
      </c>
      <c r="K21" s="421">
        <v>0</v>
      </c>
      <c r="L21" s="421">
        <v>3.8338903716391664</v>
      </c>
      <c r="M21" s="421">
        <v>5.8442736883296336</v>
      </c>
      <c r="N21" s="421">
        <v>0</v>
      </c>
      <c r="O21" s="421">
        <v>1.3315535852029914</v>
      </c>
      <c r="P21" s="421">
        <v>2.0772484848484845</v>
      </c>
      <c r="Q21" s="421">
        <f t="shared" si="0"/>
        <v>4.0403274942832486</v>
      </c>
      <c r="R21" s="692"/>
      <c r="S21" s="693"/>
      <c r="T21" s="693"/>
      <c r="U21" s="694"/>
    </row>
    <row r="22" spans="1:21" ht="17.100000000000001" customHeight="1">
      <c r="A22" s="191">
        <f t="shared" si="1"/>
        <v>44997</v>
      </c>
      <c r="B22" s="421">
        <v>2.9388344635689787</v>
      </c>
      <c r="C22" s="421">
        <v>0</v>
      </c>
      <c r="D22" s="421">
        <v>2.9388344635689787</v>
      </c>
      <c r="E22" s="421">
        <v>6.3464352018609578</v>
      </c>
      <c r="F22" s="421">
        <v>2.2812291303695251</v>
      </c>
      <c r="G22" s="421">
        <v>3.0754368446160534</v>
      </c>
      <c r="H22" s="421">
        <v>4.7258581507341484</v>
      </c>
      <c r="I22" s="421">
        <v>5.7471882969959545</v>
      </c>
      <c r="J22" s="421">
        <v>0</v>
      </c>
      <c r="K22" s="421">
        <v>0</v>
      </c>
      <c r="L22" s="421">
        <v>3.8338903716391664</v>
      </c>
      <c r="M22" s="421">
        <v>5.8442736883296336</v>
      </c>
      <c r="N22" s="421">
        <v>0</v>
      </c>
      <c r="O22" s="421">
        <v>1.3254779882611185</v>
      </c>
      <c r="P22" s="421">
        <v>2.0772484848484845</v>
      </c>
      <c r="Q22" s="421">
        <f t="shared" si="0"/>
        <v>3.998333395819841</v>
      </c>
      <c r="R22" s="692"/>
      <c r="S22" s="693"/>
      <c r="T22" s="693"/>
      <c r="U22" s="694"/>
    </row>
    <row r="23" spans="1:21" ht="17.100000000000001" customHeight="1">
      <c r="A23" s="191">
        <f t="shared" si="1"/>
        <v>44998</v>
      </c>
      <c r="B23" s="421">
        <v>3.1106832214675109</v>
      </c>
      <c r="C23" s="421">
        <v>0</v>
      </c>
      <c r="D23" s="421">
        <v>3.1106832214675109</v>
      </c>
      <c r="E23" s="421">
        <v>6.9494062118404942</v>
      </c>
      <c r="F23" s="421">
        <v>1.7054818268142922</v>
      </c>
      <c r="G23" s="421">
        <v>3.1429862579990582</v>
      </c>
      <c r="H23" s="421">
        <v>4.6715945667020113</v>
      </c>
      <c r="I23" s="421">
        <v>5.3132849815232301</v>
      </c>
      <c r="J23" s="421">
        <v>0</v>
      </c>
      <c r="K23" s="421">
        <v>0</v>
      </c>
      <c r="L23" s="421">
        <v>3.4029456823262763</v>
      </c>
      <c r="M23" s="421">
        <v>5.8560191159849149</v>
      </c>
      <c r="N23" s="421">
        <v>0</v>
      </c>
      <c r="O23" s="421">
        <v>1.0140792833969468</v>
      </c>
      <c r="P23" s="421">
        <v>1.9288174706649284</v>
      </c>
      <c r="Q23" s="421">
        <f t="shared" si="0"/>
        <v>3.6216517893775375</v>
      </c>
      <c r="R23" s="692"/>
      <c r="S23" s="693"/>
      <c r="T23" s="693"/>
      <c r="U23" s="694"/>
    </row>
    <row r="24" spans="1:21" ht="17.100000000000001" customHeight="1">
      <c r="A24" s="191">
        <f t="shared" si="1"/>
        <v>44999</v>
      </c>
      <c r="B24" s="421">
        <v>3.3487407635925313</v>
      </c>
      <c r="C24" s="421">
        <v>0</v>
      </c>
      <c r="D24" s="421">
        <v>3.3487407635925313</v>
      </c>
      <c r="E24" s="421">
        <v>6.426418843915485</v>
      </c>
      <c r="F24" s="421">
        <v>1.303307933089096</v>
      </c>
      <c r="G24" s="421">
        <v>3.4</v>
      </c>
      <c r="H24" s="421">
        <v>4.5191937456427151</v>
      </c>
      <c r="I24" s="421">
        <v>5.2253207705797182</v>
      </c>
      <c r="J24" s="421">
        <v>0</v>
      </c>
      <c r="K24" s="421">
        <v>0</v>
      </c>
      <c r="L24" s="421">
        <v>2.6062076414950628</v>
      </c>
      <c r="M24" s="421">
        <v>0</v>
      </c>
      <c r="N24" s="421">
        <v>0</v>
      </c>
      <c r="O24" s="421">
        <v>1.0969586165903062</v>
      </c>
      <c r="P24" s="421">
        <v>1.958017543859649</v>
      </c>
      <c r="Q24" s="421">
        <f t="shared" si="0"/>
        <v>3.5984082120032812</v>
      </c>
      <c r="R24" s="692"/>
      <c r="S24" s="693"/>
      <c r="T24" s="693"/>
      <c r="U24" s="694"/>
    </row>
    <row r="25" spans="1:21" ht="17.100000000000001" customHeight="1">
      <c r="A25" s="191">
        <f t="shared" si="1"/>
        <v>45000</v>
      </c>
      <c r="B25" s="421">
        <v>3.8450037608265064</v>
      </c>
      <c r="C25" s="421">
        <v>0</v>
      </c>
      <c r="D25" s="421">
        <v>3.8450037608265064</v>
      </c>
      <c r="E25" s="421">
        <v>7.0278152815193407</v>
      </c>
      <c r="F25" s="421">
        <v>1.5834353000323942</v>
      </c>
      <c r="G25" s="421">
        <v>3.2719097385558338</v>
      </c>
      <c r="H25" s="421">
        <v>4.7044308786062174</v>
      </c>
      <c r="I25" s="421">
        <v>4.4986629990860401</v>
      </c>
      <c r="J25" s="421">
        <v>0</v>
      </c>
      <c r="K25" s="421">
        <v>0</v>
      </c>
      <c r="L25" s="421">
        <v>3.3082312369478095</v>
      </c>
      <c r="M25" s="421">
        <v>5.8203347425733281</v>
      </c>
      <c r="N25" s="421">
        <v>0</v>
      </c>
      <c r="O25" s="421">
        <v>1.1659756629077731</v>
      </c>
      <c r="P25" s="421">
        <v>1.9444343434343434</v>
      </c>
      <c r="Q25" s="421">
        <f t="shared" si="0"/>
        <v>3.7993722242326577</v>
      </c>
      <c r="R25" s="692"/>
      <c r="S25" s="693"/>
      <c r="T25" s="693"/>
      <c r="U25" s="694"/>
    </row>
    <row r="26" spans="1:21" ht="17.100000000000001" customHeight="1">
      <c r="A26" s="191">
        <f t="shared" si="1"/>
        <v>45001</v>
      </c>
      <c r="B26" s="421">
        <v>3.265954899742765</v>
      </c>
      <c r="C26" s="421">
        <v>0</v>
      </c>
      <c r="D26" s="421">
        <v>3.265954899742765</v>
      </c>
      <c r="E26" s="421">
        <v>7.1910168855293959</v>
      </c>
      <c r="F26" s="421">
        <v>1.5016447342272297</v>
      </c>
      <c r="G26" s="421">
        <v>3.1294486787584241</v>
      </c>
      <c r="H26" s="421">
        <v>4.9069502818844661</v>
      </c>
      <c r="I26" s="421">
        <v>3.9049113426647377</v>
      </c>
      <c r="J26" s="421">
        <v>0</v>
      </c>
      <c r="K26" s="421">
        <v>0</v>
      </c>
      <c r="L26" s="421">
        <v>3.6512385562721636</v>
      </c>
      <c r="M26" s="421">
        <v>4.9080453926135048</v>
      </c>
      <c r="N26" s="421">
        <v>0</v>
      </c>
      <c r="O26" s="421">
        <v>1.2332412496093388</v>
      </c>
      <c r="P26" s="421">
        <v>2.1014821705426359</v>
      </c>
      <c r="Q26" s="421">
        <f t="shared" si="0"/>
        <v>3.5983024407754951</v>
      </c>
      <c r="R26" s="692"/>
      <c r="S26" s="693"/>
      <c r="T26" s="693"/>
      <c r="U26" s="694"/>
    </row>
    <row r="27" spans="1:21" ht="17.100000000000001" customHeight="1">
      <c r="A27" s="191">
        <f t="shared" si="1"/>
        <v>45002</v>
      </c>
      <c r="B27" s="421">
        <v>3.4006857096034508</v>
      </c>
      <c r="C27" s="421">
        <v>0</v>
      </c>
      <c r="D27" s="421">
        <v>3.4006857096034508</v>
      </c>
      <c r="E27" s="421">
        <v>7.0553744302572108</v>
      </c>
      <c r="F27" s="421">
        <v>1.7859868830960701</v>
      </c>
      <c r="G27" s="421">
        <v>3.4229689388049613</v>
      </c>
      <c r="H27" s="421">
        <v>5.0731878904591046</v>
      </c>
      <c r="I27" s="421">
        <v>3.840539473083231</v>
      </c>
      <c r="J27" s="421">
        <v>0</v>
      </c>
      <c r="K27" s="421">
        <v>0</v>
      </c>
      <c r="L27" s="421">
        <v>3.8097252870873675</v>
      </c>
      <c r="M27" s="421">
        <v>5.0670722710765528</v>
      </c>
      <c r="N27" s="421">
        <v>0</v>
      </c>
      <c r="O27" s="421">
        <v>1.0971133850858621</v>
      </c>
      <c r="P27" s="421">
        <v>2.0941934477379096</v>
      </c>
      <c r="Q27" s="421">
        <f t="shared" si="0"/>
        <v>3.5762139664500001</v>
      </c>
      <c r="R27" s="692"/>
      <c r="S27" s="693"/>
      <c r="T27" s="693"/>
      <c r="U27" s="694"/>
    </row>
    <row r="28" spans="1:21" ht="17.100000000000001" customHeight="1">
      <c r="A28" s="191">
        <f t="shared" si="1"/>
        <v>45003</v>
      </c>
      <c r="B28" s="421">
        <v>3.4690358431215533</v>
      </c>
      <c r="C28" s="421">
        <v>0</v>
      </c>
      <c r="D28" s="421">
        <v>3.4690358431215533</v>
      </c>
      <c r="E28" s="421">
        <v>6.7008225932603533</v>
      </c>
      <c r="F28" s="421">
        <v>1.7775596940110747</v>
      </c>
      <c r="G28" s="421">
        <v>3.5762844371285003</v>
      </c>
      <c r="H28" s="421">
        <v>4.9778950791401124</v>
      </c>
      <c r="I28" s="421">
        <v>3.8136109014194197</v>
      </c>
      <c r="J28" s="421">
        <v>0</v>
      </c>
      <c r="K28" s="421">
        <v>0</v>
      </c>
      <c r="L28" s="421">
        <v>3.6046800335063005</v>
      </c>
      <c r="M28" s="421">
        <v>5.1460845260043673</v>
      </c>
      <c r="N28" s="421">
        <v>0</v>
      </c>
      <c r="O28" s="421">
        <v>1.3784525477028613</v>
      </c>
      <c r="P28" s="421">
        <v>2.0849940828402369</v>
      </c>
      <c r="Q28" s="421">
        <f t="shared" si="0"/>
        <v>3.6476588510861645</v>
      </c>
      <c r="R28" s="692"/>
      <c r="S28" s="693"/>
      <c r="T28" s="693"/>
      <c r="U28" s="694"/>
    </row>
    <row r="29" spans="1:21" ht="17.100000000000001" customHeight="1">
      <c r="A29" s="191">
        <f t="shared" si="1"/>
        <v>45004</v>
      </c>
      <c r="B29" s="421">
        <v>3.2833609835956667</v>
      </c>
      <c r="C29" s="421">
        <v>0</v>
      </c>
      <c r="D29" s="421">
        <v>3.2833609835956667</v>
      </c>
      <c r="E29" s="421">
        <v>6.9625111255244301</v>
      </c>
      <c r="F29" s="421">
        <v>1.5502818817495634</v>
      </c>
      <c r="G29" s="421">
        <v>3.41897278221284</v>
      </c>
      <c r="H29" s="421">
        <v>5.0951195574239625</v>
      </c>
      <c r="I29" s="421">
        <v>4.2751798921410034</v>
      </c>
      <c r="J29" s="421">
        <v>0</v>
      </c>
      <c r="K29" s="421">
        <v>0</v>
      </c>
      <c r="L29" s="421">
        <v>3.8629165654130557</v>
      </c>
      <c r="M29" s="421">
        <v>5.1460799999999995</v>
      </c>
      <c r="N29" s="421">
        <v>0</v>
      </c>
      <c r="O29" s="421">
        <v>3.1769887815391584</v>
      </c>
      <c r="P29" s="421">
        <v>2.0999270072992697</v>
      </c>
      <c r="Q29" s="421">
        <f t="shared" si="0"/>
        <v>4.0051945708946821</v>
      </c>
      <c r="R29" s="692"/>
      <c r="S29" s="693"/>
      <c r="T29" s="693"/>
      <c r="U29" s="694"/>
    </row>
    <row r="30" spans="1:21" ht="17.100000000000001" customHeight="1">
      <c r="A30" s="191">
        <f t="shared" si="1"/>
        <v>45005</v>
      </c>
      <c r="B30" s="421">
        <v>3.2926764250243234</v>
      </c>
      <c r="C30" s="421">
        <v>0</v>
      </c>
      <c r="D30" s="421">
        <v>3.2926764250243234</v>
      </c>
      <c r="E30" s="421">
        <v>6.7899857338077725</v>
      </c>
      <c r="F30" s="421">
        <v>2.6799908490988047</v>
      </c>
      <c r="G30" s="421">
        <v>3.423308849448703</v>
      </c>
      <c r="H30" s="421">
        <v>4.8222956496531522</v>
      </c>
      <c r="I30" s="421">
        <v>3.9584801552540876</v>
      </c>
      <c r="J30" s="421">
        <v>0</v>
      </c>
      <c r="K30" s="421">
        <v>0</v>
      </c>
      <c r="L30" s="421">
        <v>4.1060312190467299</v>
      </c>
      <c r="M30" s="421">
        <v>5.8642200000000004</v>
      </c>
      <c r="N30" s="421">
        <v>0</v>
      </c>
      <c r="O30" s="421">
        <v>1.976338382608213</v>
      </c>
      <c r="P30" s="421">
        <v>2.0924429967426708</v>
      </c>
      <c r="Q30" s="421">
        <f t="shared" si="0"/>
        <v>3.8568752736781566</v>
      </c>
      <c r="R30" s="692"/>
      <c r="S30" s="693"/>
      <c r="T30" s="693"/>
      <c r="U30" s="694"/>
    </row>
    <row r="31" spans="1:21" ht="17.100000000000001" customHeight="1">
      <c r="A31" s="191">
        <f t="shared" si="1"/>
        <v>45006</v>
      </c>
      <c r="B31" s="421">
        <v>3.2483014636657153</v>
      </c>
      <c r="C31" s="421">
        <v>0</v>
      </c>
      <c r="D31" s="421">
        <v>3.2483014636657153</v>
      </c>
      <c r="E31" s="421">
        <v>6.8371760499822392</v>
      </c>
      <c r="F31" s="421">
        <v>4.3469833128716431</v>
      </c>
      <c r="G31" s="421">
        <v>3.4823020881058131</v>
      </c>
      <c r="H31" s="421">
        <v>4.7285422701061188</v>
      </c>
      <c r="I31" s="421">
        <v>4.5882541986979968</v>
      </c>
      <c r="J31" s="421">
        <v>0</v>
      </c>
      <c r="K31" s="421">
        <v>0</v>
      </c>
      <c r="L31" s="421">
        <v>3.4230702715934034</v>
      </c>
      <c r="M31" s="421">
        <v>5.4984999999999999</v>
      </c>
      <c r="N31" s="421">
        <v>0</v>
      </c>
      <c r="O31" s="421">
        <v>3.2717134374312731</v>
      </c>
      <c r="P31" s="421">
        <v>2.0942958715596327</v>
      </c>
      <c r="Q31" s="421">
        <f t="shared" si="0"/>
        <v>3.9737122397274351</v>
      </c>
      <c r="R31" s="692"/>
      <c r="S31" s="693"/>
      <c r="T31" s="693"/>
      <c r="U31" s="694"/>
    </row>
    <row r="32" spans="1:21" ht="17.100000000000001" customHeight="1">
      <c r="A32" s="191">
        <f t="shared" si="1"/>
        <v>45007</v>
      </c>
      <c r="B32" s="421">
        <v>3.1222492504362669</v>
      </c>
      <c r="C32" s="421">
        <v>0</v>
      </c>
      <c r="D32" s="421">
        <v>3.1222492504362669</v>
      </c>
      <c r="E32" s="421">
        <v>6.6302184503816504</v>
      </c>
      <c r="F32" s="421">
        <v>4.5134607234455144</v>
      </c>
      <c r="G32" s="421">
        <v>3.4670454405475195</v>
      </c>
      <c r="H32" s="421">
        <v>4.8001964859618713</v>
      </c>
      <c r="I32" s="421">
        <v>4.3486923425202413</v>
      </c>
      <c r="J32" s="421">
        <v>0</v>
      </c>
      <c r="K32" s="421">
        <v>0</v>
      </c>
      <c r="L32" s="421">
        <v>4.0703552962756442</v>
      </c>
      <c r="M32" s="421">
        <v>5.0883100000000008</v>
      </c>
      <c r="N32" s="421">
        <v>0</v>
      </c>
      <c r="O32" s="421">
        <v>1.833338126740947</v>
      </c>
      <c r="P32" s="421">
        <v>2.0975999999999999</v>
      </c>
      <c r="Q32" s="421">
        <f t="shared" si="0"/>
        <v>4.0295636718483472</v>
      </c>
      <c r="R32" s="692"/>
      <c r="S32" s="693"/>
      <c r="T32" s="693"/>
      <c r="U32" s="694"/>
    </row>
    <row r="33" spans="1:21" ht="17.100000000000001" customHeight="1">
      <c r="A33" s="191">
        <f t="shared" si="1"/>
        <v>45008</v>
      </c>
      <c r="B33" s="421">
        <v>3.0890728819656128</v>
      </c>
      <c r="C33" s="421">
        <v>0</v>
      </c>
      <c r="D33" s="421">
        <v>3.0890728819656128</v>
      </c>
      <c r="E33" s="421">
        <v>5.8140344913258888</v>
      </c>
      <c r="F33" s="421">
        <v>3.4987730743901162</v>
      </c>
      <c r="G33" s="421">
        <v>3.3810592652682367</v>
      </c>
      <c r="H33" s="421">
        <v>4.4995945911164359</v>
      </c>
      <c r="I33" s="421">
        <v>4.5391971575148027</v>
      </c>
      <c r="J33" s="421">
        <v>0</v>
      </c>
      <c r="K33" s="421">
        <v>0</v>
      </c>
      <c r="L33" s="421">
        <v>3.5731562332143412</v>
      </c>
      <c r="M33" s="421">
        <v>5.0883100000000008</v>
      </c>
      <c r="N33" s="421">
        <v>0</v>
      </c>
      <c r="O33" s="421">
        <v>2.5189382193635748</v>
      </c>
      <c r="P33" s="421">
        <v>2.1167234636871508</v>
      </c>
      <c r="Q33" s="421">
        <f t="shared" si="0"/>
        <v>3.8025927828529174</v>
      </c>
      <c r="R33" s="692"/>
      <c r="S33" s="693"/>
      <c r="T33" s="693"/>
      <c r="U33" s="694"/>
    </row>
    <row r="34" spans="1:21" ht="17.100000000000001" customHeight="1">
      <c r="A34" s="191">
        <f t="shared" si="1"/>
        <v>45009</v>
      </c>
      <c r="B34" s="421">
        <v>3.3857567719912249</v>
      </c>
      <c r="C34" s="421">
        <v>0</v>
      </c>
      <c r="D34" s="421">
        <v>3.3857567719912249</v>
      </c>
      <c r="E34" s="421">
        <v>6.0931001507954168</v>
      </c>
      <c r="F34" s="421">
        <v>2.9254493351320732</v>
      </c>
      <c r="G34" s="421">
        <v>3.9225863985895009</v>
      </c>
      <c r="H34" s="421">
        <v>4.2572861568423921</v>
      </c>
      <c r="I34" s="421">
        <v>4.9524607695533476</v>
      </c>
      <c r="J34" s="421">
        <v>0</v>
      </c>
      <c r="K34" s="421">
        <v>0</v>
      </c>
      <c r="L34" s="421">
        <v>3.4704853352062779</v>
      </c>
      <c r="M34" s="421">
        <v>5.0883100000000008</v>
      </c>
      <c r="N34" s="421">
        <v>0</v>
      </c>
      <c r="O34" s="421">
        <v>2.574716748768473</v>
      </c>
      <c r="P34" s="421">
        <v>2.081582</v>
      </c>
      <c r="Q34" s="421">
        <f t="shared" si="0"/>
        <v>3.8511643335652463</v>
      </c>
      <c r="R34" s="692"/>
      <c r="S34" s="693"/>
      <c r="T34" s="693"/>
      <c r="U34" s="694"/>
    </row>
    <row r="35" spans="1:21" ht="17.100000000000001" customHeight="1">
      <c r="A35" s="191">
        <f>+A34+1</f>
        <v>45010</v>
      </c>
      <c r="B35" s="421">
        <v>3.3329999932610872</v>
      </c>
      <c r="C35" s="421">
        <v>0</v>
      </c>
      <c r="D35" s="421">
        <v>3.3329999932610872</v>
      </c>
      <c r="E35" s="421">
        <v>6.22986687222987</v>
      </c>
      <c r="F35" s="421">
        <v>3.1093167379300541</v>
      </c>
      <c r="G35" s="421">
        <v>3.6486484172942624</v>
      </c>
      <c r="H35" s="421">
        <v>4.4726231745711758</v>
      </c>
      <c r="I35" s="421">
        <v>4.2473323170117974</v>
      </c>
      <c r="J35" s="421">
        <v>0</v>
      </c>
      <c r="K35" s="421">
        <v>0</v>
      </c>
      <c r="L35" s="421">
        <v>3.9337273280530884</v>
      </c>
      <c r="M35" s="421">
        <v>5.0883100000000008</v>
      </c>
      <c r="N35" s="421">
        <v>0</v>
      </c>
      <c r="O35" s="421">
        <v>1.2664618076809162</v>
      </c>
      <c r="P35" s="421">
        <v>2.0805739348370924</v>
      </c>
      <c r="Q35" s="421">
        <f t="shared" si="0"/>
        <v>3.7932540678933395</v>
      </c>
      <c r="R35" s="692"/>
      <c r="S35" s="693"/>
      <c r="T35" s="693"/>
      <c r="U35" s="694"/>
    </row>
    <row r="36" spans="1:21" ht="17.100000000000001" customHeight="1">
      <c r="A36" s="191">
        <f t="shared" si="1"/>
        <v>45011</v>
      </c>
      <c r="B36" s="421">
        <v>3.4410857835843887</v>
      </c>
      <c r="C36" s="421">
        <v>0</v>
      </c>
      <c r="D36" s="421">
        <v>3.4410857835843887</v>
      </c>
      <c r="E36" s="421">
        <v>6.4371617256828593</v>
      </c>
      <c r="F36" s="421">
        <v>2.2392851456667202</v>
      </c>
      <c r="G36" s="421">
        <v>3.7304003410000415</v>
      </c>
      <c r="H36" s="421">
        <v>4.3746141384474138</v>
      </c>
      <c r="I36" s="421">
        <v>4.0579085867569828</v>
      </c>
      <c r="J36" s="421">
        <v>0</v>
      </c>
      <c r="K36" s="421">
        <v>0</v>
      </c>
      <c r="L36" s="421">
        <v>2.7937056257143436</v>
      </c>
      <c r="M36" s="421">
        <v>5.2991899999999994</v>
      </c>
      <c r="N36" s="421">
        <v>0</v>
      </c>
      <c r="O36" s="421">
        <v>1.2927520341104677</v>
      </c>
      <c r="P36" s="421">
        <v>2.222284224250326</v>
      </c>
      <c r="Q36" s="421">
        <f t="shared" si="0"/>
        <v>3.3919402818670163</v>
      </c>
      <c r="R36" s="692"/>
      <c r="S36" s="693"/>
      <c r="T36" s="693"/>
      <c r="U36" s="694"/>
    </row>
    <row r="37" spans="1:21" ht="17.100000000000001" customHeight="1">
      <c r="A37" s="191">
        <f t="shared" si="1"/>
        <v>45012</v>
      </c>
      <c r="B37" s="421">
        <v>3.3688993915647782</v>
      </c>
      <c r="C37" s="421">
        <v>0</v>
      </c>
      <c r="D37" s="421">
        <v>3.3688993915647782</v>
      </c>
      <c r="E37" s="421">
        <v>6.4389178466980423</v>
      </c>
      <c r="F37" s="421">
        <v>1.7837418497679531</v>
      </c>
      <c r="G37" s="421">
        <v>3.4584801166973373</v>
      </c>
      <c r="H37" s="421">
        <v>4.8016625903244776</v>
      </c>
      <c r="I37" s="421">
        <v>3.7756066835536717</v>
      </c>
      <c r="J37" s="421">
        <v>0</v>
      </c>
      <c r="K37" s="421">
        <v>0</v>
      </c>
      <c r="L37" s="421">
        <v>2.9389576975228344</v>
      </c>
      <c r="M37" s="421">
        <v>5.2991899999999994</v>
      </c>
      <c r="N37" s="421">
        <v>0</v>
      </c>
      <c r="O37" s="421">
        <v>1.311673506373829</v>
      </c>
      <c r="P37" s="421">
        <v>2.2449377880184334</v>
      </c>
      <c r="Q37" s="421">
        <f t="shared" si="0"/>
        <v>3.408122131072107</v>
      </c>
      <c r="R37" s="692"/>
      <c r="S37" s="693"/>
      <c r="T37" s="693"/>
      <c r="U37" s="694"/>
    </row>
    <row r="38" spans="1:21" ht="17.100000000000001" customHeight="1">
      <c r="A38" s="191">
        <f t="shared" si="1"/>
        <v>45013</v>
      </c>
      <c r="B38" s="421">
        <v>3.2714794637786651</v>
      </c>
      <c r="C38" s="421">
        <v>0</v>
      </c>
      <c r="D38" s="421">
        <v>3.2714794637786651</v>
      </c>
      <c r="E38" s="421">
        <v>6.4344009638613739</v>
      </c>
      <c r="F38" s="421">
        <v>2.1331982417484761</v>
      </c>
      <c r="G38" s="421">
        <v>3.6925034979931328</v>
      </c>
      <c r="H38" s="421">
        <v>4.7453365473388267</v>
      </c>
      <c r="I38" s="421">
        <v>3.5194055612521105</v>
      </c>
      <c r="J38" s="421">
        <v>0</v>
      </c>
      <c r="K38" s="421">
        <v>0</v>
      </c>
      <c r="L38" s="421">
        <v>2.4360365765820684</v>
      </c>
      <c r="M38" s="421">
        <v>5.2991899999999994</v>
      </c>
      <c r="N38" s="421">
        <v>0</v>
      </c>
      <c r="O38" s="421">
        <v>1.4142052764395503</v>
      </c>
      <c r="P38" s="421">
        <v>2.2494411027568924</v>
      </c>
      <c r="Q38" s="421">
        <f t="shared" si="0"/>
        <v>3.1114370885629694</v>
      </c>
      <c r="R38" s="692"/>
      <c r="S38" s="693"/>
      <c r="T38" s="693"/>
      <c r="U38" s="694"/>
    </row>
    <row r="39" spans="1:21" ht="17.100000000000001" customHeight="1">
      <c r="A39" s="191">
        <f t="shared" si="1"/>
        <v>45014</v>
      </c>
      <c r="B39" s="421">
        <v>3.2891607992500416</v>
      </c>
      <c r="C39" s="421">
        <v>0</v>
      </c>
      <c r="D39" s="421">
        <v>3.2891607992500416</v>
      </c>
      <c r="E39" s="421">
        <v>6.4498096644334701</v>
      </c>
      <c r="F39" s="421">
        <v>1.9004622395222728</v>
      </c>
      <c r="G39" s="421">
        <v>3.5978719965754857</v>
      </c>
      <c r="H39" s="421">
        <v>5.218886330846523</v>
      </c>
      <c r="I39" s="421">
        <v>3.821742906963312</v>
      </c>
      <c r="J39" s="421">
        <v>0</v>
      </c>
      <c r="K39" s="421">
        <v>0</v>
      </c>
      <c r="L39" s="421">
        <v>3.2485812443347837</v>
      </c>
      <c r="M39" s="421">
        <v>5.3123500000000003</v>
      </c>
      <c r="N39" s="421">
        <v>0</v>
      </c>
      <c r="O39" s="421">
        <v>1.5340280478683619</v>
      </c>
      <c r="P39" s="421">
        <v>2.2626014925373132</v>
      </c>
      <c r="Q39" s="421">
        <f t="shared" si="0"/>
        <v>3.5000467217572844</v>
      </c>
      <c r="R39" s="692"/>
      <c r="S39" s="693"/>
      <c r="T39" s="693"/>
      <c r="U39" s="694"/>
    </row>
    <row r="40" spans="1:21" ht="17.100000000000001" customHeight="1">
      <c r="A40" s="191">
        <f t="shared" si="1"/>
        <v>45015</v>
      </c>
      <c r="B40" s="421">
        <v>3.2772426535750423</v>
      </c>
      <c r="C40" s="421">
        <v>0</v>
      </c>
      <c r="D40" s="421">
        <v>3.2772426535750423</v>
      </c>
      <c r="E40" s="421">
        <v>6.5415524133227922</v>
      </c>
      <c r="F40" s="421">
        <v>1.3976088105829612</v>
      </c>
      <c r="G40" s="421">
        <v>3.806475668504504</v>
      </c>
      <c r="H40" s="421">
        <v>4.8508301677110746</v>
      </c>
      <c r="I40" s="421">
        <v>3.6495170784214226</v>
      </c>
      <c r="J40" s="421">
        <v>0</v>
      </c>
      <c r="K40" s="421">
        <v>0</v>
      </c>
      <c r="L40" s="421">
        <v>3.0912086155986445</v>
      </c>
      <c r="M40" s="421">
        <v>5.3476400000000002</v>
      </c>
      <c r="N40" s="421">
        <v>0</v>
      </c>
      <c r="O40" s="421">
        <v>1.3985435461770348</v>
      </c>
      <c r="P40" s="421">
        <v>2.2767770270270269</v>
      </c>
      <c r="Q40" s="421">
        <f t="shared" si="0"/>
        <v>3.4077301531116597</v>
      </c>
      <c r="R40" s="692"/>
      <c r="S40" s="693"/>
      <c r="T40" s="693"/>
      <c r="U40" s="694"/>
    </row>
    <row r="41" spans="1:21" ht="17.100000000000001" customHeight="1">
      <c r="A41" s="191">
        <v>31</v>
      </c>
      <c r="B41" s="421">
        <v>3.5229963188557485</v>
      </c>
      <c r="C41" s="421">
        <v>0</v>
      </c>
      <c r="D41" s="421">
        <v>3.5229963188557485</v>
      </c>
      <c r="E41" s="421">
        <v>4.4036653070585965</v>
      </c>
      <c r="F41" s="421">
        <v>1.489641134989653</v>
      </c>
      <c r="G41" s="421">
        <v>3.9208456240197815</v>
      </c>
      <c r="H41" s="421">
        <v>4.9712622282979515</v>
      </c>
      <c r="I41" s="421">
        <v>3.7396096611192551</v>
      </c>
      <c r="J41" s="421">
        <v>0</v>
      </c>
      <c r="K41" s="421">
        <v>0</v>
      </c>
      <c r="L41" s="421">
        <v>2.8624257206452604</v>
      </c>
      <c r="M41" s="421">
        <v>5.3158900000000004</v>
      </c>
      <c r="N41" s="421">
        <v>0</v>
      </c>
      <c r="O41" s="421">
        <v>1.2815652923430541</v>
      </c>
      <c r="P41" s="421">
        <v>2.2848472553699284</v>
      </c>
      <c r="Q41" s="421">
        <f t="shared" si="0"/>
        <v>3.3614875014194494</v>
      </c>
      <c r="R41" s="692"/>
      <c r="S41" s="693"/>
      <c r="T41" s="693"/>
      <c r="U41" s="694"/>
    </row>
    <row r="42" spans="1:21" ht="17.100000000000001" customHeight="1">
      <c r="A42" s="181" t="s">
        <v>9</v>
      </c>
      <c r="B42" s="384">
        <f>IFERROR(SUMPRODUCT(B11:B41,B49:B79)/SUM(B49:B79),0)</f>
        <v>3.4088691003460392</v>
      </c>
      <c r="C42" s="384">
        <f t="shared" ref="C42:Q42" si="2">IFERROR(SUMPRODUCT(C11:C41,C49:C79)/SUM(C49:C79),0)</f>
        <v>0</v>
      </c>
      <c r="D42" s="384">
        <f t="shared" si="2"/>
        <v>3.4088691003460392</v>
      </c>
      <c r="E42" s="384">
        <f t="shared" si="2"/>
        <v>6.4361438888279645</v>
      </c>
      <c r="F42" s="384">
        <f t="shared" si="2"/>
        <v>2.1682577656516728</v>
      </c>
      <c r="G42" s="384">
        <f t="shared" si="2"/>
        <v>3.6551160980926398</v>
      </c>
      <c r="H42" s="384">
        <f t="shared" si="2"/>
        <v>4.669097577837201</v>
      </c>
      <c r="I42" s="384">
        <f t="shared" si="2"/>
        <v>4.4760266251786121</v>
      </c>
      <c r="J42" s="384">
        <f t="shared" si="2"/>
        <v>0</v>
      </c>
      <c r="K42" s="384">
        <f t="shared" si="2"/>
        <v>0</v>
      </c>
      <c r="L42" s="384">
        <f t="shared" si="2"/>
        <v>3.6200467395857423</v>
      </c>
      <c r="M42" s="384">
        <f t="shared" si="2"/>
        <v>5.5723603745118488</v>
      </c>
      <c r="N42" s="384">
        <f t="shared" si="2"/>
        <v>0</v>
      </c>
      <c r="O42" s="384">
        <f t="shared" si="2"/>
        <v>1.4072969988340505</v>
      </c>
      <c r="P42" s="384">
        <f t="shared" si="2"/>
        <v>2.0816592485374827</v>
      </c>
      <c r="Q42" s="384">
        <f t="shared" si="2"/>
        <v>3.7602325704880433</v>
      </c>
      <c r="R42" s="829"/>
      <c r="S42" s="830"/>
      <c r="T42" s="830"/>
      <c r="U42" s="831"/>
    </row>
    <row r="43" spans="1:21" ht="15" customHeight="1">
      <c r="A43" s="181" t="s">
        <v>42</v>
      </c>
      <c r="B43" s="386">
        <f t="shared" ref="B43:Q43" si="3">+B42-B10</f>
        <v>0.208869100346039</v>
      </c>
      <c r="C43" s="386">
        <f t="shared" si="3"/>
        <v>-3.2</v>
      </c>
      <c r="D43" s="386">
        <f t="shared" si="3"/>
        <v>0.208869100346039</v>
      </c>
      <c r="E43" s="386">
        <f t="shared" si="3"/>
        <v>-0.60385611117203553</v>
      </c>
      <c r="F43" s="386">
        <f t="shared" si="3"/>
        <v>-1.3317422343483272</v>
      </c>
      <c r="G43" s="386">
        <f t="shared" si="3"/>
        <v>5.1160980926399091E-3</v>
      </c>
      <c r="H43" s="386">
        <f t="shared" si="3"/>
        <v>0.56909757783720138</v>
      </c>
      <c r="I43" s="386">
        <f t="shared" si="3"/>
        <v>-2.3973374821387949E-2</v>
      </c>
      <c r="J43" s="386">
        <f t="shared" si="3"/>
        <v>0</v>
      </c>
      <c r="K43" s="386">
        <f>+K42-K10</f>
        <v>0</v>
      </c>
      <c r="L43" s="386">
        <f t="shared" si="3"/>
        <v>0.32004673958574248</v>
      </c>
      <c r="M43" s="386">
        <f t="shared" si="3"/>
        <v>-1.5276396254881508</v>
      </c>
      <c r="N43" s="386">
        <f t="shared" si="3"/>
        <v>-5.8289999999999997</v>
      </c>
      <c r="O43" s="386">
        <f t="shared" si="3"/>
        <v>-0.29270300116594949</v>
      </c>
      <c r="P43" s="386">
        <f t="shared" si="3"/>
        <v>-0.31834075146251717</v>
      </c>
      <c r="Q43" s="386">
        <f t="shared" si="3"/>
        <v>-0.19616553377735979</v>
      </c>
      <c r="R43" s="832"/>
      <c r="S43" s="833"/>
      <c r="T43" s="833"/>
      <c r="U43" s="834"/>
    </row>
    <row r="44" spans="1:21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21" ht="15" customHeight="1">
      <c r="A45" s="190" t="s">
        <v>91</v>
      </c>
      <c r="T45" s="342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27</v>
      </c>
      <c r="K46" s="590"/>
      <c r="L46" s="590"/>
      <c r="M46" s="591"/>
      <c r="N46" s="504" t="s">
        <v>220</v>
      </c>
      <c r="O46" s="393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219</v>
      </c>
      <c r="I47" s="393" t="s">
        <v>23</v>
      </c>
      <c r="J47" s="393" t="s">
        <v>80</v>
      </c>
      <c r="K47" s="393" t="s">
        <v>81</v>
      </c>
      <c r="L47" s="393" t="s">
        <v>122</v>
      </c>
      <c r="M47" s="393" t="s">
        <v>103</v>
      </c>
      <c r="N47" s="393" t="s">
        <v>221</v>
      </c>
      <c r="O47" s="393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260</v>
      </c>
      <c r="B48" s="673">
        <v>1760</v>
      </c>
      <c r="C48" s="674"/>
      <c r="D48" s="508">
        <v>1760</v>
      </c>
      <c r="E48" s="508">
        <v>750</v>
      </c>
      <c r="F48" s="508">
        <v>850</v>
      </c>
      <c r="G48" s="508">
        <v>800</v>
      </c>
      <c r="H48" s="508">
        <v>1130</v>
      </c>
      <c r="I48" s="508">
        <v>2880</v>
      </c>
      <c r="J48" s="508">
        <v>0</v>
      </c>
      <c r="K48" s="508">
        <v>0</v>
      </c>
      <c r="L48" s="508">
        <v>4530</v>
      </c>
      <c r="M48" s="508">
        <v>1000</v>
      </c>
      <c r="N48" s="508">
        <v>0</v>
      </c>
      <c r="O48" s="508">
        <v>830</v>
      </c>
      <c r="P48" s="508">
        <v>240</v>
      </c>
      <c r="Q48" s="508">
        <f t="shared" ref="Q48:Q79" si="4">SUM(D48:P48)</f>
        <v>14770</v>
      </c>
      <c r="R48" s="837"/>
      <c r="S48" s="837"/>
      <c r="T48" s="837"/>
      <c r="U48" s="837"/>
    </row>
    <row r="49" spans="1:21" ht="15" customHeight="1">
      <c r="A49" s="191">
        <f t="shared" ref="A49:A78" si="5">+A11</f>
        <v>44986</v>
      </c>
      <c r="B49" s="505">
        <v>62.729433630000003</v>
      </c>
      <c r="C49" s="505">
        <v>0</v>
      </c>
      <c r="D49" s="505">
        <v>62.729433630000003</v>
      </c>
      <c r="E49" s="505">
        <v>23.880125079999999</v>
      </c>
      <c r="F49" s="505">
        <v>30.868415090000003</v>
      </c>
      <c r="G49" s="505">
        <v>21.106086729999998</v>
      </c>
      <c r="H49" s="505">
        <v>38.988330149999996</v>
      </c>
      <c r="I49" s="505">
        <v>91.630017167381979</v>
      </c>
      <c r="J49" s="505">
        <v>0</v>
      </c>
      <c r="K49" s="505">
        <v>0</v>
      </c>
      <c r="L49" s="505">
        <v>148.739</v>
      </c>
      <c r="M49" s="505">
        <v>13.72</v>
      </c>
      <c r="N49" s="505">
        <v>0</v>
      </c>
      <c r="O49" s="505">
        <v>28.372499999999999</v>
      </c>
      <c r="P49" s="505">
        <v>5.258</v>
      </c>
      <c r="Q49" s="505">
        <f t="shared" si="4"/>
        <v>465.29190784738194</v>
      </c>
      <c r="R49" s="824"/>
      <c r="S49" s="824"/>
      <c r="T49" s="824"/>
      <c r="U49" s="824"/>
    </row>
    <row r="50" spans="1:21" ht="15" customHeight="1">
      <c r="A50" s="191">
        <f t="shared" si="5"/>
        <v>44987</v>
      </c>
      <c r="B50" s="505">
        <v>55.264125190000001</v>
      </c>
      <c r="C50" s="505">
        <v>0</v>
      </c>
      <c r="D50" s="505">
        <v>55.264125190000001</v>
      </c>
      <c r="E50" s="505">
        <v>20.765330070000001</v>
      </c>
      <c r="F50" s="505">
        <v>28.720205039999996</v>
      </c>
      <c r="G50" s="505">
        <v>29.084373460000005</v>
      </c>
      <c r="H50" s="505">
        <v>38.267135069999995</v>
      </c>
      <c r="I50" s="505">
        <v>97.425437768240357</v>
      </c>
      <c r="J50" s="505">
        <v>0</v>
      </c>
      <c r="K50" s="505">
        <v>0</v>
      </c>
      <c r="L50" s="505">
        <v>170.17099999999999</v>
      </c>
      <c r="M50" s="505">
        <v>10.28</v>
      </c>
      <c r="N50" s="534">
        <v>0</v>
      </c>
      <c r="O50" s="505">
        <v>32.835000000000001</v>
      </c>
      <c r="P50" s="505">
        <v>9.9990000000000006</v>
      </c>
      <c r="Q50" s="505">
        <f t="shared" si="4"/>
        <v>492.81160659824036</v>
      </c>
      <c r="R50" s="824"/>
      <c r="S50" s="824"/>
      <c r="T50" s="824"/>
      <c r="U50" s="824"/>
    </row>
    <row r="51" spans="1:21" ht="15" customHeight="1">
      <c r="A51" s="191">
        <f t="shared" si="5"/>
        <v>44988</v>
      </c>
      <c r="B51" s="505">
        <v>59.710585170000002</v>
      </c>
      <c r="C51" s="505">
        <v>0</v>
      </c>
      <c r="D51" s="505">
        <v>59.710585170000002</v>
      </c>
      <c r="E51" s="505">
        <v>23.365873380000004</v>
      </c>
      <c r="F51" s="505">
        <v>22.910844989999998</v>
      </c>
      <c r="G51" s="505">
        <v>25.895491750000001</v>
      </c>
      <c r="H51" s="505">
        <v>44.551796770000003</v>
      </c>
      <c r="I51" s="505">
        <v>79.03690987124466</v>
      </c>
      <c r="J51" s="505">
        <v>0</v>
      </c>
      <c r="K51" s="505">
        <v>0</v>
      </c>
      <c r="L51" s="505">
        <v>160.2961</v>
      </c>
      <c r="M51" s="505">
        <v>8.1199999999999992</v>
      </c>
      <c r="N51" s="534">
        <v>0</v>
      </c>
      <c r="O51" s="505">
        <v>21.295500000000001</v>
      </c>
      <c r="P51" s="505">
        <v>9.6359999999999992</v>
      </c>
      <c r="Q51" s="505">
        <f t="shared" si="4"/>
        <v>454.81910193124475</v>
      </c>
      <c r="R51" s="824"/>
      <c r="S51" s="824"/>
      <c r="T51" s="824"/>
      <c r="U51" s="824"/>
    </row>
    <row r="52" spans="1:21" ht="15" customHeight="1">
      <c r="A52" s="191">
        <f t="shared" si="5"/>
        <v>44989</v>
      </c>
      <c r="B52" s="505">
        <v>24.556516769999998</v>
      </c>
      <c r="C52" s="505">
        <v>0</v>
      </c>
      <c r="D52" s="505">
        <v>24.556516769999998</v>
      </c>
      <c r="E52" s="505">
        <v>11.80059337</v>
      </c>
      <c r="F52" s="505">
        <v>6.6000383400000011</v>
      </c>
      <c r="G52" s="505">
        <v>18.313811719999997</v>
      </c>
      <c r="H52" s="505">
        <v>13.499003370000001</v>
      </c>
      <c r="I52" s="505">
        <v>46.645763948497859</v>
      </c>
      <c r="J52" s="505">
        <v>0</v>
      </c>
      <c r="K52" s="505">
        <v>0</v>
      </c>
      <c r="L52" s="505">
        <v>63.356400000000001</v>
      </c>
      <c r="M52" s="505">
        <v>3.48</v>
      </c>
      <c r="N52" s="534">
        <v>0</v>
      </c>
      <c r="O52" s="505">
        <v>14.228999999999999</v>
      </c>
      <c r="P52" s="505">
        <v>3.3439999999999999</v>
      </c>
      <c r="Q52" s="505">
        <f t="shared" si="4"/>
        <v>205.82512751849782</v>
      </c>
      <c r="R52" s="824"/>
      <c r="S52" s="824"/>
      <c r="T52" s="824"/>
      <c r="U52" s="824"/>
    </row>
    <row r="53" spans="1:21" ht="15" customHeight="1">
      <c r="A53" s="191">
        <f t="shared" si="5"/>
        <v>44990</v>
      </c>
      <c r="B53" s="505">
        <v>44.354411839999997</v>
      </c>
      <c r="C53" s="505">
        <v>0</v>
      </c>
      <c r="D53" s="505">
        <v>44.354411839999997</v>
      </c>
      <c r="E53" s="505">
        <v>18.23974338</v>
      </c>
      <c r="F53" s="505">
        <v>15.111701779999999</v>
      </c>
      <c r="G53" s="505">
        <v>12.846330040000002</v>
      </c>
      <c r="H53" s="505">
        <v>44.364000029999993</v>
      </c>
      <c r="I53" s="505">
        <v>63.195527896995713</v>
      </c>
      <c r="J53" s="505">
        <v>0</v>
      </c>
      <c r="K53" s="505">
        <v>0</v>
      </c>
      <c r="L53" s="505">
        <v>119.80200000000001</v>
      </c>
      <c r="M53" s="505">
        <v>5.28</v>
      </c>
      <c r="N53" s="534">
        <v>0</v>
      </c>
      <c r="O53" s="505">
        <v>25.702500000000001</v>
      </c>
      <c r="P53" s="505">
        <v>6.3250000000000002</v>
      </c>
      <c r="Q53" s="505">
        <f t="shared" si="4"/>
        <v>355.22121496699566</v>
      </c>
      <c r="R53" s="824"/>
      <c r="S53" s="824"/>
      <c r="T53" s="824"/>
      <c r="U53" s="824"/>
    </row>
    <row r="54" spans="1:21" ht="15" customHeight="1">
      <c r="A54" s="191">
        <f t="shared" si="5"/>
        <v>44991</v>
      </c>
      <c r="B54" s="505">
        <v>37.361018479999998</v>
      </c>
      <c r="C54" s="505">
        <v>0</v>
      </c>
      <c r="D54" s="505">
        <v>37.361018479999998</v>
      </c>
      <c r="E54" s="505">
        <v>25.20034004</v>
      </c>
      <c r="F54" s="505">
        <v>23.295015080000002</v>
      </c>
      <c r="G54" s="505">
        <v>12.772706679999999</v>
      </c>
      <c r="H54" s="505">
        <v>29.4530268</v>
      </c>
      <c r="I54" s="505">
        <v>48.845472103004276</v>
      </c>
      <c r="J54" s="505">
        <v>0</v>
      </c>
      <c r="K54" s="505">
        <v>0</v>
      </c>
      <c r="L54" s="505">
        <v>113.3377</v>
      </c>
      <c r="M54" s="505">
        <v>4</v>
      </c>
      <c r="N54" s="534">
        <v>0</v>
      </c>
      <c r="O54" s="505">
        <v>26.5335</v>
      </c>
      <c r="P54" s="505">
        <v>4.7519999999999998</v>
      </c>
      <c r="Q54" s="505">
        <f t="shared" si="4"/>
        <v>325.55077918300429</v>
      </c>
      <c r="R54" s="824"/>
      <c r="S54" s="824"/>
      <c r="T54" s="824"/>
      <c r="U54" s="824"/>
    </row>
    <row r="55" spans="1:21" ht="15" customHeight="1">
      <c r="A55" s="191">
        <f t="shared" si="5"/>
        <v>44992</v>
      </c>
      <c r="B55" s="505">
        <v>80.602040160000001</v>
      </c>
      <c r="C55" s="505">
        <v>0</v>
      </c>
      <c r="D55" s="505">
        <v>80.602040160000001</v>
      </c>
      <c r="E55" s="505">
        <v>39.283718400000005</v>
      </c>
      <c r="F55" s="505">
        <v>38.492940140000002</v>
      </c>
      <c r="G55" s="505">
        <v>25.84733001</v>
      </c>
      <c r="H55" s="505">
        <v>42.54691511</v>
      </c>
      <c r="I55" s="505">
        <v>85.291759656652374</v>
      </c>
      <c r="J55" s="505">
        <v>0</v>
      </c>
      <c r="K55" s="505">
        <v>0</v>
      </c>
      <c r="L55" s="505">
        <v>183.9221</v>
      </c>
      <c r="M55" s="505">
        <v>9.1199999999999992</v>
      </c>
      <c r="N55" s="534">
        <v>0</v>
      </c>
      <c r="O55" s="505">
        <v>41.863500000000002</v>
      </c>
      <c r="P55" s="505">
        <v>9.702</v>
      </c>
      <c r="Q55" s="505">
        <f t="shared" si="4"/>
        <v>556.67230347665247</v>
      </c>
      <c r="R55" s="824"/>
      <c r="S55" s="824"/>
      <c r="T55" s="824"/>
      <c r="U55" s="824"/>
    </row>
    <row r="56" spans="1:21" ht="15" customHeight="1">
      <c r="A56" s="191">
        <f t="shared" si="5"/>
        <v>44993</v>
      </c>
      <c r="B56" s="505">
        <v>53.516805099999999</v>
      </c>
      <c r="C56" s="505">
        <v>0</v>
      </c>
      <c r="D56" s="505">
        <v>53.516805099999999</v>
      </c>
      <c r="E56" s="505">
        <v>20.360416730000001</v>
      </c>
      <c r="F56" s="505">
        <v>34.642266669999998</v>
      </c>
      <c r="G56" s="505">
        <v>23.670776740000001</v>
      </c>
      <c r="H56" s="505">
        <v>32.73148844</v>
      </c>
      <c r="I56" s="505">
        <v>69.296579399141635</v>
      </c>
      <c r="J56" s="505">
        <v>0</v>
      </c>
      <c r="K56" s="505">
        <v>0</v>
      </c>
      <c r="L56" s="505">
        <v>128.8964</v>
      </c>
      <c r="M56" s="505">
        <v>4.12</v>
      </c>
      <c r="N56" s="534">
        <v>0</v>
      </c>
      <c r="O56" s="505">
        <v>25.669499999999999</v>
      </c>
      <c r="P56" s="505">
        <v>6.5890000000000004</v>
      </c>
      <c r="Q56" s="505">
        <f t="shared" si="4"/>
        <v>399.49323307914159</v>
      </c>
      <c r="R56" s="824"/>
      <c r="S56" s="824"/>
      <c r="T56" s="824"/>
      <c r="U56" s="824"/>
    </row>
    <row r="57" spans="1:21" ht="15" customHeight="1">
      <c r="A57" s="191">
        <f t="shared" si="5"/>
        <v>44994</v>
      </c>
      <c r="B57" s="505">
        <v>49.719278449999997</v>
      </c>
      <c r="C57" s="505">
        <v>0</v>
      </c>
      <c r="D57" s="505">
        <v>49.719278449999997</v>
      </c>
      <c r="E57" s="505">
        <v>16.208406700000001</v>
      </c>
      <c r="F57" s="505">
        <v>23.730145090000001</v>
      </c>
      <c r="G57" s="505">
        <v>19.725503359999998</v>
      </c>
      <c r="H57" s="505">
        <v>33.631395159999997</v>
      </c>
      <c r="I57" s="505">
        <v>51.541673819742499</v>
      </c>
      <c r="J57" s="505">
        <v>0</v>
      </c>
      <c r="K57" s="505">
        <v>0</v>
      </c>
      <c r="L57" s="505">
        <v>84.51169999999999</v>
      </c>
      <c r="M57" s="505">
        <v>4.5599999999999996</v>
      </c>
      <c r="N57" s="534">
        <v>0</v>
      </c>
      <c r="O57" s="505">
        <v>37.595999999999997</v>
      </c>
      <c r="P57" s="505">
        <v>4.8620000000000001</v>
      </c>
      <c r="Q57" s="505">
        <f t="shared" si="4"/>
        <v>326.08610257974254</v>
      </c>
      <c r="R57" s="824"/>
      <c r="S57" s="824"/>
      <c r="T57" s="824"/>
      <c r="U57" s="824"/>
    </row>
    <row r="58" spans="1:21" ht="15" customHeight="1">
      <c r="A58" s="191">
        <f t="shared" si="5"/>
        <v>44995</v>
      </c>
      <c r="B58" s="505">
        <v>49.003820059999995</v>
      </c>
      <c r="C58" s="505">
        <v>0</v>
      </c>
      <c r="D58" s="505">
        <v>49.003820059999995</v>
      </c>
      <c r="E58" s="505">
        <v>12.369853339999999</v>
      </c>
      <c r="F58" s="505">
        <v>18.664126759999998</v>
      </c>
      <c r="G58" s="505">
        <v>16.728630030000001</v>
      </c>
      <c r="H58" s="505">
        <v>31.952375129999997</v>
      </c>
      <c r="I58" s="505">
        <v>0</v>
      </c>
      <c r="J58" s="505">
        <v>0</v>
      </c>
      <c r="K58" s="505">
        <v>0</v>
      </c>
      <c r="L58" s="505">
        <v>101.9212</v>
      </c>
      <c r="M58" s="505">
        <v>3.92</v>
      </c>
      <c r="N58" s="534">
        <v>0</v>
      </c>
      <c r="O58" s="505">
        <v>31.744499999999999</v>
      </c>
      <c r="P58" s="505">
        <v>3.0470000000000002</v>
      </c>
      <c r="Q58" s="505">
        <f t="shared" si="4"/>
        <v>269.35150532</v>
      </c>
      <c r="R58" s="824"/>
      <c r="S58" s="824"/>
      <c r="T58" s="824"/>
      <c r="U58" s="824"/>
    </row>
    <row r="59" spans="1:21" ht="15" customHeight="1">
      <c r="A59" s="191">
        <f t="shared" si="5"/>
        <v>44996</v>
      </c>
      <c r="B59" s="505">
        <v>40.637653460000003</v>
      </c>
      <c r="C59" s="505">
        <v>0</v>
      </c>
      <c r="D59" s="505">
        <v>40.637653460000003</v>
      </c>
      <c r="E59" s="505">
        <v>19.145985050000004</v>
      </c>
      <c r="F59" s="505">
        <v>18.56510673</v>
      </c>
      <c r="G59" s="505">
        <v>20.19118507</v>
      </c>
      <c r="H59" s="505">
        <v>24.737088379999999</v>
      </c>
      <c r="I59" s="505">
        <v>53.745622317596556</v>
      </c>
      <c r="J59" s="505">
        <v>0</v>
      </c>
      <c r="K59" s="505">
        <v>0</v>
      </c>
      <c r="L59" s="505">
        <v>113.37289999999999</v>
      </c>
      <c r="M59" s="505">
        <v>4.72</v>
      </c>
      <c r="N59" s="534">
        <v>0</v>
      </c>
      <c r="O59" s="505">
        <v>16.847999999999999</v>
      </c>
      <c r="P59" s="505">
        <v>7.26</v>
      </c>
      <c r="Q59" s="505">
        <f t="shared" si="4"/>
        <v>319.22354100759657</v>
      </c>
      <c r="R59" s="824"/>
      <c r="S59" s="824"/>
      <c r="T59" s="824"/>
      <c r="U59" s="824"/>
    </row>
    <row r="60" spans="1:21" ht="15" customHeight="1">
      <c r="A60" s="191">
        <f t="shared" si="5"/>
        <v>44997</v>
      </c>
      <c r="B60" s="505">
        <v>9.8381666800000005</v>
      </c>
      <c r="C60" s="505">
        <v>0</v>
      </c>
      <c r="D60" s="505">
        <v>9.8381666800000005</v>
      </c>
      <c r="E60" s="505">
        <v>12.286416670000001</v>
      </c>
      <c r="F60" s="505">
        <v>19.24247008</v>
      </c>
      <c r="G60" s="505">
        <v>21.6644617</v>
      </c>
      <c r="H60" s="505">
        <v>24.483253389999998</v>
      </c>
      <c r="I60" s="505">
        <v>47.278862660944199</v>
      </c>
      <c r="J60" s="505">
        <v>0</v>
      </c>
      <c r="K60" s="505">
        <v>0</v>
      </c>
      <c r="L60" s="505">
        <v>113.37289999999999</v>
      </c>
      <c r="M60" s="505">
        <v>4.72</v>
      </c>
      <c r="N60" s="534">
        <v>0</v>
      </c>
      <c r="O60" s="505">
        <v>15.717000000000001</v>
      </c>
      <c r="P60" s="505">
        <v>7.26</v>
      </c>
      <c r="Q60" s="505">
        <f t="shared" si="4"/>
        <v>275.86353118094416</v>
      </c>
      <c r="R60" s="824"/>
      <c r="S60" s="824"/>
      <c r="T60" s="824"/>
      <c r="U60" s="824"/>
    </row>
    <row r="61" spans="1:21" ht="15" customHeight="1">
      <c r="A61" s="191">
        <f t="shared" si="5"/>
        <v>44998</v>
      </c>
      <c r="B61" s="505">
        <v>57.944478540000013</v>
      </c>
      <c r="C61" s="505">
        <v>0</v>
      </c>
      <c r="D61" s="505">
        <v>57.944478540000013</v>
      </c>
      <c r="E61" s="505">
        <v>14.685206669999999</v>
      </c>
      <c r="F61" s="505">
        <v>21.695866719999998</v>
      </c>
      <c r="G61" s="505">
        <v>27.56120172</v>
      </c>
      <c r="H61" s="505">
        <v>32.98843849</v>
      </c>
      <c r="I61" s="505">
        <v>53.708204166666661</v>
      </c>
      <c r="J61" s="505">
        <v>0</v>
      </c>
      <c r="K61" s="505">
        <v>0</v>
      </c>
      <c r="L61" s="505">
        <v>136.46340000000004</v>
      </c>
      <c r="M61" s="505">
        <v>5.16</v>
      </c>
      <c r="N61" s="534">
        <v>0</v>
      </c>
      <c r="O61" s="505">
        <v>22.007999999999999</v>
      </c>
      <c r="P61" s="505">
        <v>8.4369999999999994</v>
      </c>
      <c r="Q61" s="505">
        <f t="shared" ref="Q61:Q67" si="6">SUM(D61:P61)</f>
        <v>380.65179630666671</v>
      </c>
      <c r="R61" s="824"/>
      <c r="S61" s="824"/>
      <c r="T61" s="824"/>
      <c r="U61" s="824"/>
    </row>
    <row r="62" spans="1:21" ht="15" customHeight="1">
      <c r="A62" s="191">
        <f t="shared" si="5"/>
        <v>44999</v>
      </c>
      <c r="B62" s="505">
        <v>30.613176729999999</v>
      </c>
      <c r="C62" s="505">
        <v>0</v>
      </c>
      <c r="D62" s="505">
        <v>30.613176729999999</v>
      </c>
      <c r="E62" s="505">
        <v>11.224866710000002</v>
      </c>
      <c r="F62" s="505">
        <v>2.77665834</v>
      </c>
      <c r="G62" s="505">
        <v>2.5000000000000001E-2</v>
      </c>
      <c r="H62" s="505">
        <v>3.9865416800000002</v>
      </c>
      <c r="I62" s="505">
        <v>9.8129583333333361</v>
      </c>
      <c r="J62" s="505">
        <v>0</v>
      </c>
      <c r="K62" s="505">
        <v>0</v>
      </c>
      <c r="L62" s="505">
        <v>19.896699999999999</v>
      </c>
      <c r="M62" s="505">
        <v>0</v>
      </c>
      <c r="N62" s="534">
        <v>0</v>
      </c>
      <c r="O62" s="505">
        <v>6.2205000000000004</v>
      </c>
      <c r="P62" s="505">
        <v>1.254</v>
      </c>
      <c r="Q62" s="505">
        <f t="shared" si="6"/>
        <v>85.810401793333341</v>
      </c>
      <c r="R62" s="824"/>
      <c r="S62" s="824"/>
      <c r="T62" s="824"/>
      <c r="U62" s="824"/>
    </row>
    <row r="63" spans="1:21" ht="15" customHeight="1">
      <c r="A63" s="191">
        <f t="shared" si="5"/>
        <v>45000</v>
      </c>
      <c r="B63" s="505">
        <v>28.042470079999994</v>
      </c>
      <c r="C63" s="505">
        <v>0</v>
      </c>
      <c r="D63" s="505">
        <v>28.042470079999994</v>
      </c>
      <c r="E63" s="505">
        <v>13.224506749999998</v>
      </c>
      <c r="F63" s="505">
        <v>15.52387006</v>
      </c>
      <c r="G63" s="505">
        <v>9.2817083500000006</v>
      </c>
      <c r="H63" s="505">
        <v>22.218141750000001</v>
      </c>
      <c r="I63" s="505">
        <v>52.053691666666658</v>
      </c>
      <c r="J63" s="505">
        <v>0</v>
      </c>
      <c r="K63" s="505">
        <v>0</v>
      </c>
      <c r="L63" s="505">
        <v>82.0154</v>
      </c>
      <c r="M63" s="505">
        <v>2.36</v>
      </c>
      <c r="N63" s="534">
        <v>0</v>
      </c>
      <c r="O63" s="505">
        <v>7.4489999999999998</v>
      </c>
      <c r="P63" s="505">
        <v>3.2669999999999999</v>
      </c>
      <c r="Q63" s="505">
        <f t="shared" si="6"/>
        <v>235.43578865666666</v>
      </c>
      <c r="R63" s="824"/>
      <c r="S63" s="824"/>
      <c r="T63" s="824"/>
      <c r="U63" s="824"/>
    </row>
    <row r="64" spans="1:21" ht="15" customHeight="1">
      <c r="A64" s="191">
        <f t="shared" si="5"/>
        <v>45001</v>
      </c>
      <c r="B64" s="505">
        <v>88.124600230000013</v>
      </c>
      <c r="C64" s="505">
        <v>0</v>
      </c>
      <c r="D64" s="505">
        <v>88.124600230000013</v>
      </c>
      <c r="E64" s="505">
        <v>23.283968349999999</v>
      </c>
      <c r="F64" s="505">
        <v>25.839673469999997</v>
      </c>
      <c r="G64" s="505">
        <v>21.539581760000001</v>
      </c>
      <c r="H64" s="505">
        <v>37.171101810000003</v>
      </c>
      <c r="I64" s="505">
        <v>102.93320762711865</v>
      </c>
      <c r="J64" s="505">
        <v>0</v>
      </c>
      <c r="K64" s="505">
        <v>0</v>
      </c>
      <c r="L64" s="505">
        <v>111.172</v>
      </c>
      <c r="M64" s="505">
        <v>8.8800000000000008</v>
      </c>
      <c r="N64" s="534">
        <v>0</v>
      </c>
      <c r="O64" s="505">
        <v>32.637</v>
      </c>
      <c r="P64" s="505">
        <v>7.0949999999999998</v>
      </c>
      <c r="Q64" s="505">
        <f t="shared" si="6"/>
        <v>458.67613324711868</v>
      </c>
      <c r="R64" s="824"/>
      <c r="S64" s="824"/>
      <c r="T64" s="824"/>
      <c r="U64" s="824"/>
    </row>
    <row r="65" spans="1:21" ht="15" customHeight="1">
      <c r="A65" s="191">
        <f t="shared" si="5"/>
        <v>45002</v>
      </c>
      <c r="B65" s="505">
        <v>75.4125619</v>
      </c>
      <c r="C65" s="505">
        <v>0</v>
      </c>
      <c r="D65" s="505">
        <v>75.4125619</v>
      </c>
      <c r="E65" s="505">
        <v>13.71730166</v>
      </c>
      <c r="F65" s="505">
        <v>24.855166829999998</v>
      </c>
      <c r="G65" s="505">
        <v>32.010595109999997</v>
      </c>
      <c r="H65" s="505">
        <v>30.86470173</v>
      </c>
      <c r="I65" s="505">
        <v>81.267779661016945</v>
      </c>
      <c r="J65" s="505">
        <v>0</v>
      </c>
      <c r="K65" s="505">
        <v>0</v>
      </c>
      <c r="L65" s="505">
        <v>115.87569999999999</v>
      </c>
      <c r="M65" s="505">
        <v>6.48</v>
      </c>
      <c r="N65" s="534">
        <v>0</v>
      </c>
      <c r="O65" s="505">
        <v>31.8825</v>
      </c>
      <c r="P65" s="505">
        <v>7.0510000000000002</v>
      </c>
      <c r="Q65" s="505">
        <f t="shared" si="6"/>
        <v>419.41730689101695</v>
      </c>
      <c r="R65" s="824"/>
      <c r="S65" s="824"/>
      <c r="T65" s="824"/>
      <c r="U65" s="824"/>
    </row>
    <row r="66" spans="1:21" ht="15" customHeight="1">
      <c r="A66" s="191">
        <f t="shared" si="5"/>
        <v>45003</v>
      </c>
      <c r="B66" s="505">
        <v>72.699923639999994</v>
      </c>
      <c r="C66" s="505">
        <v>0</v>
      </c>
      <c r="D66" s="505">
        <v>72.699923639999994</v>
      </c>
      <c r="E66" s="505">
        <v>26.464453369999998</v>
      </c>
      <c r="F66" s="505">
        <v>32.254793380000002</v>
      </c>
      <c r="G66" s="505">
        <v>34.107421790000004</v>
      </c>
      <c r="H66" s="505">
        <v>43.558891839999994</v>
      </c>
      <c r="I66" s="505">
        <v>104.85868220338985</v>
      </c>
      <c r="J66" s="505">
        <v>0</v>
      </c>
      <c r="K66" s="505">
        <v>0</v>
      </c>
      <c r="L66" s="505">
        <v>137.06180000000001</v>
      </c>
      <c r="M66" s="505">
        <v>8.36</v>
      </c>
      <c r="N66" s="534">
        <v>0</v>
      </c>
      <c r="O66" s="505">
        <v>33.237000000000002</v>
      </c>
      <c r="P66" s="505">
        <v>7.4359999999999999</v>
      </c>
      <c r="Q66" s="505">
        <f t="shared" si="6"/>
        <v>500.03896622338988</v>
      </c>
      <c r="R66" s="824"/>
      <c r="S66" s="824"/>
      <c r="T66" s="824"/>
      <c r="U66" s="824"/>
    </row>
    <row r="67" spans="1:21" ht="15" customHeight="1">
      <c r="A67" s="191">
        <f t="shared" si="5"/>
        <v>45004</v>
      </c>
      <c r="B67" s="512">
        <v>68.225200000000001</v>
      </c>
      <c r="C67" s="512">
        <v>0</v>
      </c>
      <c r="D67" s="512">
        <v>68.225200000000001</v>
      </c>
      <c r="E67" s="512">
        <v>26.830800000000004</v>
      </c>
      <c r="F67" s="512">
        <v>17.127040000000001</v>
      </c>
      <c r="G67" s="512">
        <v>28.272600000000001</v>
      </c>
      <c r="H67" s="512">
        <v>35.433339999999994</v>
      </c>
      <c r="I67" s="512">
        <v>102.24459999999998</v>
      </c>
      <c r="J67" s="512">
        <v>0</v>
      </c>
      <c r="K67" s="512">
        <v>0</v>
      </c>
      <c r="L67" s="512">
        <v>144.76849999999999</v>
      </c>
      <c r="M67" s="512">
        <v>7.72</v>
      </c>
      <c r="N67" s="534">
        <v>0</v>
      </c>
      <c r="O67" s="512">
        <v>13.95646</v>
      </c>
      <c r="P67" s="512">
        <v>7.5350000000000001</v>
      </c>
      <c r="Q67" s="505">
        <f t="shared" si="6"/>
        <v>452.11354</v>
      </c>
      <c r="R67" s="824"/>
      <c r="S67" s="824"/>
      <c r="T67" s="824"/>
      <c r="U67" s="824"/>
    </row>
    <row r="68" spans="1:21" ht="15" customHeight="1">
      <c r="A68" s="191">
        <f t="shared" si="5"/>
        <v>45005</v>
      </c>
      <c r="B68" s="512">
        <v>44.548099999999998</v>
      </c>
      <c r="C68" s="512">
        <v>0</v>
      </c>
      <c r="D68" s="512">
        <v>44.548099999999998</v>
      </c>
      <c r="E68" s="512">
        <v>13.027850000000001</v>
      </c>
      <c r="F68" s="512">
        <v>21.483130000000003</v>
      </c>
      <c r="G68" s="512">
        <v>24.396999999999998</v>
      </c>
      <c r="H68" s="512">
        <v>19.662800000000001</v>
      </c>
      <c r="I68" s="512">
        <v>51.394460000000002</v>
      </c>
      <c r="J68" s="512">
        <v>0</v>
      </c>
      <c r="K68" s="512">
        <v>0</v>
      </c>
      <c r="L68" s="512">
        <v>77.132400000000004</v>
      </c>
      <c r="M68" s="512">
        <v>4.84</v>
      </c>
      <c r="N68" s="534">
        <v>0</v>
      </c>
      <c r="O68" s="512">
        <v>12.97348</v>
      </c>
      <c r="P68" s="512">
        <v>3.3769999999999998</v>
      </c>
      <c r="Q68" s="505">
        <f t="shared" si="4"/>
        <v>272.83621999999997</v>
      </c>
      <c r="R68" s="824"/>
      <c r="S68" s="824"/>
      <c r="T68" s="824"/>
      <c r="U68" s="824"/>
    </row>
    <row r="69" spans="1:21" ht="15" customHeight="1">
      <c r="A69" s="191">
        <f t="shared" si="5"/>
        <v>45006</v>
      </c>
      <c r="B69" s="512">
        <v>53.204360000000001</v>
      </c>
      <c r="C69" s="512">
        <v>0</v>
      </c>
      <c r="D69" s="512">
        <v>53.204360000000001</v>
      </c>
      <c r="E69" s="512">
        <v>13.5585</v>
      </c>
      <c r="F69" s="512">
        <v>30.79739</v>
      </c>
      <c r="G69" s="512">
        <v>25.039249999999999</v>
      </c>
      <c r="H69" s="512">
        <v>32.666050000000006</v>
      </c>
      <c r="I69" s="512">
        <v>70.21641000000001</v>
      </c>
      <c r="J69" s="512">
        <v>0</v>
      </c>
      <c r="K69" s="512">
        <v>0</v>
      </c>
      <c r="L69" s="512">
        <v>116.0227</v>
      </c>
      <c r="M69" s="512">
        <v>10</v>
      </c>
      <c r="N69" s="534">
        <v>0</v>
      </c>
      <c r="O69" s="512">
        <v>13.641</v>
      </c>
      <c r="P69" s="512">
        <v>4.7960000000000003</v>
      </c>
      <c r="Q69" s="505">
        <f t="shared" si="4"/>
        <v>369.94166000000001</v>
      </c>
      <c r="R69" s="824"/>
      <c r="S69" s="824"/>
      <c r="T69" s="824"/>
      <c r="U69" s="824"/>
    </row>
    <row r="70" spans="1:21" ht="15" customHeight="1">
      <c r="A70" s="191">
        <f t="shared" si="5"/>
        <v>45007</v>
      </c>
      <c r="B70" s="512">
        <v>29.609529999999999</v>
      </c>
      <c r="C70" s="512">
        <v>0</v>
      </c>
      <c r="D70" s="512">
        <v>29.609529999999999</v>
      </c>
      <c r="E70" s="512">
        <v>8.5264999999999986</v>
      </c>
      <c r="F70" s="512">
        <v>11.509919999999999</v>
      </c>
      <c r="G70" s="512">
        <v>14.540209999999998</v>
      </c>
      <c r="H70" s="512">
        <v>25.07884</v>
      </c>
      <c r="I70" s="512">
        <v>45.653010000000002</v>
      </c>
      <c r="J70" s="512">
        <v>0</v>
      </c>
      <c r="K70" s="512">
        <v>0</v>
      </c>
      <c r="L70" s="512">
        <v>76.759600000000006</v>
      </c>
      <c r="M70" s="512">
        <v>4.32</v>
      </c>
      <c r="N70" s="534">
        <v>0</v>
      </c>
      <c r="O70" s="512">
        <v>14.36</v>
      </c>
      <c r="P70" s="512">
        <v>1.43</v>
      </c>
      <c r="Q70" s="505">
        <f t="shared" si="4"/>
        <v>231.78761000000003</v>
      </c>
      <c r="R70" s="824"/>
      <c r="S70" s="824"/>
      <c r="T70" s="824"/>
      <c r="U70" s="824"/>
    </row>
    <row r="71" spans="1:21" ht="15" customHeight="1">
      <c r="A71" s="191">
        <f t="shared" si="5"/>
        <v>45008</v>
      </c>
      <c r="B71" s="512">
        <v>65.082310000000007</v>
      </c>
      <c r="C71" s="512">
        <v>0</v>
      </c>
      <c r="D71" s="512">
        <v>65.082310000000007</v>
      </c>
      <c r="E71" s="512">
        <v>13.433200000000001</v>
      </c>
      <c r="F71" s="512">
        <v>24.765790000000003</v>
      </c>
      <c r="G71" s="512">
        <v>33.177210000000002</v>
      </c>
      <c r="H71" s="512">
        <v>34.732379999999999</v>
      </c>
      <c r="I71" s="512">
        <v>83.71829000000001</v>
      </c>
      <c r="J71" s="512">
        <v>0</v>
      </c>
      <c r="K71" s="512">
        <v>0</v>
      </c>
      <c r="L71" s="512">
        <v>128.27170000000001</v>
      </c>
      <c r="M71" s="512">
        <v>7.84</v>
      </c>
      <c r="N71" s="534">
        <v>0</v>
      </c>
      <c r="O71" s="512">
        <v>14.77</v>
      </c>
      <c r="P71" s="512">
        <v>3.9380000000000002</v>
      </c>
      <c r="Q71" s="505">
        <f t="shared" si="4"/>
        <v>409.72888</v>
      </c>
      <c r="R71" s="824"/>
      <c r="S71" s="824"/>
      <c r="T71" s="824"/>
      <c r="U71" s="824"/>
    </row>
    <row r="72" spans="1:21" ht="15" customHeight="1">
      <c r="A72" s="191">
        <f t="shared" si="5"/>
        <v>45009</v>
      </c>
      <c r="B72" s="512">
        <v>54.163609999999998</v>
      </c>
      <c r="C72" s="512">
        <v>0</v>
      </c>
      <c r="D72" s="512">
        <v>54.163609999999998</v>
      </c>
      <c r="E72" s="512">
        <v>18.696709999999999</v>
      </c>
      <c r="F72" s="512">
        <v>30.539900000000003</v>
      </c>
      <c r="G72" s="512">
        <v>20.697670000000002</v>
      </c>
      <c r="H72" s="512">
        <v>16.821090000000002</v>
      </c>
      <c r="I72" s="512">
        <v>66.745989999999992</v>
      </c>
      <c r="J72" s="512">
        <v>0</v>
      </c>
      <c r="K72" s="512">
        <v>0</v>
      </c>
      <c r="L72" s="512">
        <v>142.94780000000003</v>
      </c>
      <c r="M72" s="512">
        <v>8.68</v>
      </c>
      <c r="N72" s="534">
        <v>0</v>
      </c>
      <c r="O72" s="512">
        <v>13.195</v>
      </c>
      <c r="P72" s="512">
        <v>5.5</v>
      </c>
      <c r="Q72" s="505">
        <f t="shared" si="4"/>
        <v>377.98777000000001</v>
      </c>
      <c r="R72" s="824"/>
      <c r="S72" s="824"/>
      <c r="T72" s="824"/>
      <c r="U72" s="824"/>
    </row>
    <row r="73" spans="1:21" ht="15" customHeight="1">
      <c r="A73" s="191">
        <f t="shared" si="5"/>
        <v>45010</v>
      </c>
      <c r="B73" s="512">
        <v>80.99897</v>
      </c>
      <c r="C73" s="512">
        <v>0</v>
      </c>
      <c r="D73" s="512">
        <v>80.99897</v>
      </c>
      <c r="E73" s="512">
        <v>21.08942</v>
      </c>
      <c r="F73" s="512">
        <v>37.048009999999998</v>
      </c>
      <c r="G73" s="512">
        <v>30.204660000000001</v>
      </c>
      <c r="H73" s="512">
        <v>39.881039999999992</v>
      </c>
      <c r="I73" s="512">
        <v>99.351759999999999</v>
      </c>
      <c r="J73" s="512">
        <v>0</v>
      </c>
      <c r="K73" s="512">
        <v>0</v>
      </c>
      <c r="L73" s="512">
        <v>159.55070000000001</v>
      </c>
      <c r="M73" s="512">
        <v>9.8800000000000008</v>
      </c>
      <c r="N73" s="534">
        <v>0</v>
      </c>
      <c r="O73" s="512">
        <v>30.387</v>
      </c>
      <c r="P73" s="512">
        <v>8.7780000000000005</v>
      </c>
      <c r="Q73" s="505">
        <f t="shared" si="4"/>
        <v>517.16955999999993</v>
      </c>
      <c r="R73" s="824"/>
      <c r="S73" s="824"/>
      <c r="T73" s="824"/>
      <c r="U73" s="824"/>
    </row>
    <row r="74" spans="1:21" ht="15" customHeight="1">
      <c r="A74" s="191">
        <f t="shared" si="5"/>
        <v>45011</v>
      </c>
      <c r="B74" s="516">
        <v>82.225130000000007</v>
      </c>
      <c r="C74" s="516">
        <v>0</v>
      </c>
      <c r="D74" s="516">
        <v>82.225130000000007</v>
      </c>
      <c r="E74" s="516">
        <v>25.479810000000001</v>
      </c>
      <c r="F74" s="516">
        <v>38.913830000000004</v>
      </c>
      <c r="G74" s="516">
        <v>39.828530000000001</v>
      </c>
      <c r="H74" s="516">
        <v>37.969940000000001</v>
      </c>
      <c r="I74" s="516">
        <v>114.53614000000002</v>
      </c>
      <c r="J74" s="516">
        <v>0</v>
      </c>
      <c r="K74" s="516">
        <v>0</v>
      </c>
      <c r="L74" s="516">
        <v>148.21299999999999</v>
      </c>
      <c r="M74" s="516">
        <v>7.96</v>
      </c>
      <c r="N74" s="534">
        <v>0</v>
      </c>
      <c r="O74" s="516">
        <v>38.345999999999997</v>
      </c>
      <c r="P74" s="516">
        <v>8.4369999999999994</v>
      </c>
      <c r="Q74" s="505">
        <f t="shared" si="4"/>
        <v>541.90937999999994</v>
      </c>
      <c r="R74" s="824"/>
      <c r="S74" s="824"/>
      <c r="T74" s="824"/>
      <c r="U74" s="824"/>
    </row>
    <row r="75" spans="1:21" ht="15" customHeight="1">
      <c r="A75" s="191">
        <f t="shared" si="5"/>
        <v>45012</v>
      </c>
      <c r="B75" s="516">
        <v>36.301300000000005</v>
      </c>
      <c r="C75" s="516">
        <v>0</v>
      </c>
      <c r="D75" s="516">
        <v>36.301300000000005</v>
      </c>
      <c r="E75" s="516">
        <v>18.414870000000001</v>
      </c>
      <c r="F75" s="516">
        <v>17.442379999999996</v>
      </c>
      <c r="G75" s="516">
        <v>19.28753</v>
      </c>
      <c r="H75" s="516">
        <v>19.151389999999999</v>
      </c>
      <c r="I75" s="516">
        <v>89.938980000000001</v>
      </c>
      <c r="J75" s="516">
        <v>0</v>
      </c>
      <c r="K75" s="516">
        <v>0</v>
      </c>
      <c r="L75" s="516">
        <v>100.16690000000001</v>
      </c>
      <c r="M75" s="516">
        <v>3.56</v>
      </c>
      <c r="N75" s="534">
        <v>0</v>
      </c>
      <c r="O75" s="516">
        <v>19.533000000000001</v>
      </c>
      <c r="P75" s="516">
        <v>4.774</v>
      </c>
      <c r="Q75" s="505">
        <f t="shared" si="4"/>
        <v>328.57035000000002</v>
      </c>
      <c r="R75" s="824"/>
      <c r="S75" s="824"/>
      <c r="T75" s="824"/>
      <c r="U75" s="824"/>
    </row>
    <row r="76" spans="1:21" ht="15" customHeight="1">
      <c r="A76" s="191">
        <f t="shared" si="5"/>
        <v>45013</v>
      </c>
      <c r="B76" s="516">
        <v>36.062809999999999</v>
      </c>
      <c r="C76" s="516">
        <v>0</v>
      </c>
      <c r="D76" s="516">
        <v>36.062809999999999</v>
      </c>
      <c r="E76" s="516">
        <v>12.99621</v>
      </c>
      <c r="F76" s="516">
        <v>24.757549999999998</v>
      </c>
      <c r="G76" s="516">
        <v>20.487129999999997</v>
      </c>
      <c r="H76" s="516">
        <v>30.279449999999997</v>
      </c>
      <c r="I76" s="516">
        <v>95.866900000000015</v>
      </c>
      <c r="J76" s="516">
        <v>0</v>
      </c>
      <c r="K76" s="516">
        <v>0</v>
      </c>
      <c r="L76" s="516">
        <v>113.2047</v>
      </c>
      <c r="M76" s="516">
        <v>4.8</v>
      </c>
      <c r="N76" s="534">
        <v>0</v>
      </c>
      <c r="O76" s="516">
        <v>32.692500000000003</v>
      </c>
      <c r="P76" s="516">
        <v>4.3890000000000002</v>
      </c>
      <c r="Q76" s="505">
        <f t="shared" si="4"/>
        <v>375.53625000000005</v>
      </c>
      <c r="R76" s="824"/>
      <c r="S76" s="824"/>
      <c r="T76" s="824"/>
      <c r="U76" s="824"/>
    </row>
    <row r="77" spans="1:21" ht="15" customHeight="1">
      <c r="A77" s="191">
        <f t="shared" si="5"/>
        <v>45014</v>
      </c>
      <c r="B77" s="516">
        <v>72.290209999999988</v>
      </c>
      <c r="C77" s="516">
        <v>0</v>
      </c>
      <c r="D77" s="516">
        <v>72.290209999999988</v>
      </c>
      <c r="E77" s="516">
        <v>26.506250000000001</v>
      </c>
      <c r="F77" s="516">
        <v>36.251660000000001</v>
      </c>
      <c r="G77" s="516">
        <v>33.987130000000008</v>
      </c>
      <c r="H77" s="516">
        <v>34.378720000000001</v>
      </c>
      <c r="I77" s="516">
        <v>116.69331999999999</v>
      </c>
      <c r="J77" s="516">
        <v>0</v>
      </c>
      <c r="K77" s="516">
        <v>0</v>
      </c>
      <c r="L77" s="516">
        <v>128.68</v>
      </c>
      <c r="M77" s="516">
        <v>4.16</v>
      </c>
      <c r="N77" s="534">
        <v>0</v>
      </c>
      <c r="O77" s="516">
        <v>36.098999999999997</v>
      </c>
      <c r="P77" s="516">
        <v>7.37</v>
      </c>
      <c r="Q77" s="505">
        <f t="shared" si="4"/>
        <v>496.41629</v>
      </c>
      <c r="R77" s="824"/>
      <c r="S77" s="824"/>
      <c r="T77" s="824"/>
      <c r="U77" s="824"/>
    </row>
    <row r="78" spans="1:21" ht="15" customHeight="1">
      <c r="A78" s="191">
        <f t="shared" si="5"/>
        <v>45015</v>
      </c>
      <c r="B78" s="516">
        <v>64.220640000000003</v>
      </c>
      <c r="C78" s="516">
        <v>0</v>
      </c>
      <c r="D78" s="516">
        <v>64.220640000000003</v>
      </c>
      <c r="E78" s="516">
        <v>22.961020000000001</v>
      </c>
      <c r="F78" s="516">
        <v>28.94275</v>
      </c>
      <c r="G78" s="516">
        <v>29.946589999999997</v>
      </c>
      <c r="H78" s="516">
        <v>35.594110000000001</v>
      </c>
      <c r="I78" s="516">
        <v>74.248079999999987</v>
      </c>
      <c r="J78" s="516">
        <v>0</v>
      </c>
      <c r="K78" s="516">
        <v>0</v>
      </c>
      <c r="L78" s="516">
        <v>110.5532</v>
      </c>
      <c r="M78" s="516">
        <v>4.5599999999999996</v>
      </c>
      <c r="N78" s="534">
        <v>0</v>
      </c>
      <c r="O78" s="516">
        <v>27.3675</v>
      </c>
      <c r="P78" s="516">
        <v>4.8840000000000003</v>
      </c>
      <c r="Q78" s="505">
        <f t="shared" si="4"/>
        <v>403.27789000000001</v>
      </c>
      <c r="R78" s="824"/>
      <c r="S78" s="824"/>
      <c r="T78" s="824"/>
      <c r="U78" s="824"/>
    </row>
    <row r="79" spans="1:21" ht="15" customHeight="1">
      <c r="A79" s="191">
        <v>31</v>
      </c>
      <c r="B79" s="516">
        <v>40.87529</v>
      </c>
      <c r="C79" s="516">
        <v>0</v>
      </c>
      <c r="D79" s="516">
        <v>40.87529</v>
      </c>
      <c r="E79" s="516">
        <v>22.200379999999999</v>
      </c>
      <c r="F79" s="516">
        <v>17.232580000000002</v>
      </c>
      <c r="G79" s="516">
        <v>16.640889999999999</v>
      </c>
      <c r="H79" s="516">
        <v>23.208470000000002</v>
      </c>
      <c r="I79" s="516">
        <v>57.769290000000005</v>
      </c>
      <c r="J79" s="516">
        <v>0</v>
      </c>
      <c r="K79" s="516">
        <v>0</v>
      </c>
      <c r="L79" s="516">
        <v>89.898600000000002</v>
      </c>
      <c r="M79" s="516">
        <v>2.84</v>
      </c>
      <c r="N79" s="534">
        <v>0</v>
      </c>
      <c r="O79" s="516">
        <v>10.4415</v>
      </c>
      <c r="P79" s="516">
        <v>4.609</v>
      </c>
      <c r="Q79" s="505">
        <f t="shared" si="4"/>
        <v>285.71600000000001</v>
      </c>
      <c r="R79" s="824"/>
      <c r="S79" s="824"/>
      <c r="T79" s="824"/>
      <c r="U79" s="824"/>
    </row>
    <row r="80" spans="1:21" ht="15" customHeight="1">
      <c r="A80" s="181" t="s">
        <v>69</v>
      </c>
      <c r="B80" s="506">
        <f>SUM(B49:B79)</f>
        <v>1647.9385261099999</v>
      </c>
      <c r="C80" s="557">
        <f t="shared" ref="C80:Q80" si="7">SUM(C49:C79)</f>
        <v>0</v>
      </c>
      <c r="D80" s="557">
        <f t="shared" si="7"/>
        <v>1647.9385261099999</v>
      </c>
      <c r="E80" s="557">
        <f t="shared" si="7"/>
        <v>589.22862571999997</v>
      </c>
      <c r="F80" s="557">
        <f t="shared" si="7"/>
        <v>740.60123458999988</v>
      </c>
      <c r="G80" s="557">
        <f t="shared" si="7"/>
        <v>708.8785960199998</v>
      </c>
      <c r="H80" s="557">
        <f t="shared" si="7"/>
        <v>954.85124510000014</v>
      </c>
      <c r="I80" s="557">
        <f t="shared" si="7"/>
        <v>2206.9453802676339</v>
      </c>
      <c r="J80" s="557">
        <f t="shared" si="7"/>
        <v>0</v>
      </c>
      <c r="K80" s="557">
        <f t="shared" si="7"/>
        <v>0</v>
      </c>
      <c r="L80" s="557">
        <f t="shared" si="7"/>
        <v>3640.3542000000002</v>
      </c>
      <c r="M80" s="557">
        <f t="shared" si="7"/>
        <v>188.44</v>
      </c>
      <c r="N80" s="557">
        <f t="shared" si="7"/>
        <v>0</v>
      </c>
      <c r="O80" s="557">
        <f t="shared" si="7"/>
        <v>729.6029400000001</v>
      </c>
      <c r="P80" s="557">
        <f t="shared" si="7"/>
        <v>182.39100000000005</v>
      </c>
      <c r="Q80" s="557">
        <f t="shared" si="7"/>
        <v>11589.231747807633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-112.06147389000012</v>
      </c>
      <c r="C81" s="827"/>
      <c r="D81" s="507">
        <f>+D80-D48</f>
        <v>-112.06147389000012</v>
      </c>
      <c r="E81" s="507">
        <f t="shared" ref="E81:P81" si="8">+E80-E48</f>
        <v>-160.77137428000003</v>
      </c>
      <c r="F81" s="507">
        <f t="shared" si="8"/>
        <v>-109.39876541000012</v>
      </c>
      <c r="G81" s="507">
        <f t="shared" si="8"/>
        <v>-91.121403980000196</v>
      </c>
      <c r="H81" s="507">
        <f t="shared" si="8"/>
        <v>-175.14875489999986</v>
      </c>
      <c r="I81" s="507">
        <f t="shared" si="8"/>
        <v>-673.05461973236606</v>
      </c>
      <c r="J81" s="507">
        <f t="shared" si="8"/>
        <v>0</v>
      </c>
      <c r="K81" s="507">
        <f t="shared" si="8"/>
        <v>0</v>
      </c>
      <c r="L81" s="507">
        <f t="shared" si="8"/>
        <v>-889.64579999999978</v>
      </c>
      <c r="M81" s="507">
        <f t="shared" si="8"/>
        <v>-811.56</v>
      </c>
      <c r="N81" s="507">
        <f t="shared" si="8"/>
        <v>0</v>
      </c>
      <c r="O81" s="507">
        <f t="shared" si="8"/>
        <v>-100.3970599999999</v>
      </c>
      <c r="P81" s="507">
        <f t="shared" si="8"/>
        <v>-57.608999999999952</v>
      </c>
      <c r="Q81" s="507">
        <f>+Q80-Q48</f>
        <v>-3180.7682521923671</v>
      </c>
      <c r="R81" s="828"/>
      <c r="S81" s="828"/>
      <c r="T81" s="828"/>
      <c r="U81" s="828"/>
    </row>
    <row r="82" spans="1:21" ht="15" customHeight="1">
      <c r="L82" s="329"/>
      <c r="M82" s="329"/>
      <c r="N82" s="329"/>
      <c r="O82" s="342"/>
      <c r="P82" s="342"/>
    </row>
    <row r="83" spans="1:21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T83" s="342"/>
    </row>
    <row r="84" spans="1:21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R84" s="329"/>
    </row>
    <row r="85" spans="1:21">
      <c r="B85" s="329"/>
      <c r="C85" s="329"/>
      <c r="D85" s="329"/>
      <c r="E85" s="329"/>
      <c r="F85" s="329"/>
      <c r="G85" s="329"/>
      <c r="H85" s="329"/>
      <c r="I85" s="329"/>
      <c r="L85" s="329"/>
      <c r="M85" s="329"/>
      <c r="N85" s="329"/>
      <c r="O85" s="329"/>
      <c r="P85" s="329"/>
      <c r="R85" s="329"/>
    </row>
    <row r="86" spans="1:21">
      <c r="B86" s="329"/>
      <c r="C86" s="329"/>
      <c r="D86" s="329"/>
      <c r="E86" s="329"/>
      <c r="F86" s="329"/>
      <c r="G86" s="329"/>
      <c r="H86" s="329"/>
      <c r="I86" s="329"/>
      <c r="L86" s="329"/>
      <c r="M86" s="329"/>
      <c r="N86" s="329"/>
      <c r="O86" s="329"/>
      <c r="P86" s="329"/>
      <c r="R86" s="329"/>
    </row>
    <row r="87" spans="1:21">
      <c r="B87" s="329"/>
      <c r="C87" s="329"/>
      <c r="D87" s="329"/>
      <c r="E87" s="329"/>
      <c r="F87" s="329"/>
      <c r="G87" s="329"/>
      <c r="H87" s="329"/>
      <c r="I87" s="329"/>
      <c r="L87" s="329"/>
      <c r="M87" s="329"/>
      <c r="N87" s="329"/>
      <c r="O87" s="329"/>
      <c r="P87" s="329"/>
      <c r="R87" s="329"/>
    </row>
    <row r="88" spans="1:21">
      <c r="B88" s="329"/>
      <c r="C88" s="329"/>
      <c r="D88" s="329"/>
      <c r="E88" s="329"/>
      <c r="F88" s="329"/>
      <c r="G88" s="329"/>
      <c r="H88" s="329"/>
      <c r="I88" s="329"/>
      <c r="L88" s="329"/>
      <c r="M88" s="329"/>
      <c r="N88" s="329"/>
      <c r="O88" s="329"/>
      <c r="P88" s="329"/>
      <c r="R88" s="329"/>
    </row>
    <row r="89" spans="1:21">
      <c r="B89" s="329"/>
      <c r="C89" s="329"/>
      <c r="D89" s="329"/>
      <c r="E89" s="329"/>
      <c r="F89" s="329"/>
      <c r="G89" s="329"/>
      <c r="H89" s="329"/>
      <c r="I89" s="329"/>
      <c r="L89" s="329"/>
      <c r="M89" s="329"/>
      <c r="N89" s="329"/>
      <c r="O89" s="329"/>
      <c r="P89" s="329"/>
      <c r="R89" s="329"/>
    </row>
  </sheetData>
  <mergeCells count="98">
    <mergeCell ref="A5:C5"/>
    <mergeCell ref="D5:I5"/>
    <mergeCell ref="J5:K5"/>
    <mergeCell ref="L5:R5"/>
    <mergeCell ref="S5:U5"/>
    <mergeCell ref="A1:B4"/>
    <mergeCell ref="C1:Q2"/>
    <mergeCell ref="R1:S1"/>
    <mergeCell ref="T1:U1"/>
    <mergeCell ref="R2:S2"/>
    <mergeCell ref="T2:U2"/>
    <mergeCell ref="C3:I4"/>
    <mergeCell ref="J3:J4"/>
    <mergeCell ref="K3:Q4"/>
    <mergeCell ref="R3:S3"/>
    <mergeCell ref="T3:U3"/>
    <mergeCell ref="R4:S4"/>
    <mergeCell ref="T4:U4"/>
    <mergeCell ref="R16:U16"/>
    <mergeCell ref="A8:A9"/>
    <mergeCell ref="B8:H8"/>
    <mergeCell ref="J8:M8"/>
    <mergeCell ref="Q8:Q9"/>
    <mergeCell ref="R8:U9"/>
    <mergeCell ref="R10:U10"/>
    <mergeCell ref="R11:U11"/>
    <mergeCell ref="R12:U12"/>
    <mergeCell ref="R13:U13"/>
    <mergeCell ref="R14:U14"/>
    <mergeCell ref="R15:U15"/>
    <mergeCell ref="R28:U28"/>
    <mergeCell ref="R17:U17"/>
    <mergeCell ref="R18:U18"/>
    <mergeCell ref="R19:U19"/>
    <mergeCell ref="R20:U20"/>
    <mergeCell ref="R21:U21"/>
    <mergeCell ref="R22:U22"/>
    <mergeCell ref="R23:U23"/>
    <mergeCell ref="R24:U24"/>
    <mergeCell ref="R25:U25"/>
    <mergeCell ref="R26:U26"/>
    <mergeCell ref="R27:U27"/>
    <mergeCell ref="R40:U40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R39:U39"/>
    <mergeCell ref="R52:U52"/>
    <mergeCell ref="R41:U41"/>
    <mergeCell ref="R42:U42"/>
    <mergeCell ref="R43:U43"/>
    <mergeCell ref="A46:A47"/>
    <mergeCell ref="B46:H46"/>
    <mergeCell ref="J46:M46"/>
    <mergeCell ref="Q46:Q47"/>
    <mergeCell ref="R46:U47"/>
    <mergeCell ref="B48:C48"/>
    <mergeCell ref="R48:U48"/>
    <mergeCell ref="R49:U49"/>
    <mergeCell ref="R50:U50"/>
    <mergeCell ref="R51:U51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77:U77"/>
    <mergeCell ref="R78:U78"/>
    <mergeCell ref="R79:U79"/>
    <mergeCell ref="R80:U80"/>
    <mergeCell ref="B81:C81"/>
    <mergeCell ref="R81:U81"/>
  </mergeCells>
  <conditionalFormatting sqref="R11:R41">
    <cfRule type="cellIs" dxfId="3352" priority="895" operator="greaterThan">
      <formula>$R$10</formula>
    </cfRule>
  </conditionalFormatting>
  <conditionalFormatting sqref="Q11">
    <cfRule type="cellIs" dxfId="3351" priority="894" operator="greaterThan">
      <formula>$Q$10</formula>
    </cfRule>
  </conditionalFormatting>
  <conditionalFormatting sqref="Q12:Q41">
    <cfRule type="cellIs" dxfId="3350" priority="893" operator="greaterThan">
      <formula>$Q$10</formula>
    </cfRule>
  </conditionalFormatting>
  <conditionalFormatting sqref="I16">
    <cfRule type="cellIs" dxfId="3349" priority="860" operator="greaterThan">
      <formula>$I$10</formula>
    </cfRule>
  </conditionalFormatting>
  <conditionalFormatting sqref="I16">
    <cfRule type="cellIs" dxfId="3348" priority="859" operator="greaterThan">
      <formula>$I$10</formula>
    </cfRule>
  </conditionalFormatting>
  <conditionalFormatting sqref="L16">
    <cfRule type="cellIs" dxfId="3347" priority="858" operator="greaterThan">
      <formula>$L$10</formula>
    </cfRule>
  </conditionalFormatting>
  <conditionalFormatting sqref="K16">
    <cfRule type="cellIs" dxfId="3346" priority="857" operator="greaterThan">
      <formula>$K$10</formula>
    </cfRule>
  </conditionalFormatting>
  <conditionalFormatting sqref="L16">
    <cfRule type="cellIs" dxfId="3345" priority="856" operator="greaterThan">
      <formula>$L$10</formula>
    </cfRule>
  </conditionalFormatting>
  <conditionalFormatting sqref="K16">
    <cfRule type="cellIs" dxfId="3344" priority="855" operator="greaterThan">
      <formula>$K$10</formula>
    </cfRule>
  </conditionalFormatting>
  <conditionalFormatting sqref="J16">
    <cfRule type="cellIs" dxfId="3343" priority="854" operator="greaterThan">
      <formula>$J$10</formula>
    </cfRule>
  </conditionalFormatting>
  <conditionalFormatting sqref="B16:D16">
    <cfRule type="cellIs" dxfId="3342" priority="853" operator="greaterThan">
      <formula>#REF!</formula>
    </cfRule>
  </conditionalFormatting>
  <conditionalFormatting sqref="E16:G16">
    <cfRule type="cellIs" dxfId="3341" priority="852" operator="greaterThan">
      <formula>$E$10</formula>
    </cfRule>
  </conditionalFormatting>
  <conditionalFormatting sqref="B16:D16">
    <cfRule type="cellIs" dxfId="3340" priority="851" operator="greaterThan">
      <formula>#REF!</formula>
    </cfRule>
  </conditionalFormatting>
  <conditionalFormatting sqref="E16:G16">
    <cfRule type="cellIs" dxfId="3339" priority="850" operator="greaterThan">
      <formula>$E$10</formula>
    </cfRule>
  </conditionalFormatting>
  <conditionalFormatting sqref="O16">
    <cfRule type="cellIs" dxfId="3338" priority="849" operator="greaterThan">
      <formula>$O$10</formula>
    </cfRule>
  </conditionalFormatting>
  <conditionalFormatting sqref="O16">
    <cfRule type="cellIs" dxfId="3337" priority="848" operator="greaterThan">
      <formula>$O$10</formula>
    </cfRule>
  </conditionalFormatting>
  <conditionalFormatting sqref="M16">
    <cfRule type="cellIs" dxfId="3336" priority="847" operator="greaterThan">
      <formula>$L$10</formula>
    </cfRule>
  </conditionalFormatting>
  <conditionalFormatting sqref="M16">
    <cfRule type="cellIs" dxfId="3335" priority="846" operator="greaterThan">
      <formula>$L$10</formula>
    </cfRule>
  </conditionalFormatting>
  <conditionalFormatting sqref="P16">
    <cfRule type="cellIs" dxfId="3334" priority="845" operator="greaterThan">
      <formula>#REF!</formula>
    </cfRule>
  </conditionalFormatting>
  <conditionalFormatting sqref="I17">
    <cfRule type="cellIs" dxfId="3333" priority="844" operator="greaterThan">
      <formula>$I$10</formula>
    </cfRule>
  </conditionalFormatting>
  <conditionalFormatting sqref="I17">
    <cfRule type="cellIs" dxfId="3332" priority="843" operator="greaterThan">
      <formula>$I$10</formula>
    </cfRule>
  </conditionalFormatting>
  <conditionalFormatting sqref="L17">
    <cfRule type="cellIs" dxfId="3331" priority="842" operator="greaterThan">
      <formula>$L$10</formula>
    </cfRule>
  </conditionalFormatting>
  <conditionalFormatting sqref="K17">
    <cfRule type="cellIs" dxfId="3330" priority="841" operator="greaterThan">
      <formula>$K$10</formula>
    </cfRule>
  </conditionalFormatting>
  <conditionalFormatting sqref="L17">
    <cfRule type="cellIs" dxfId="3329" priority="840" operator="greaterThan">
      <formula>$L$10</formula>
    </cfRule>
  </conditionalFormatting>
  <conditionalFormatting sqref="K17">
    <cfRule type="cellIs" dxfId="3328" priority="839" operator="greaterThan">
      <formula>$K$10</formula>
    </cfRule>
  </conditionalFormatting>
  <conditionalFormatting sqref="J17">
    <cfRule type="cellIs" dxfId="3327" priority="838" operator="greaterThan">
      <formula>$J$10</formula>
    </cfRule>
  </conditionalFormatting>
  <conditionalFormatting sqref="B17:D17">
    <cfRule type="cellIs" dxfId="3326" priority="837" operator="greaterThan">
      <formula>#REF!</formula>
    </cfRule>
  </conditionalFormatting>
  <conditionalFormatting sqref="E17:G17">
    <cfRule type="cellIs" dxfId="3325" priority="836" operator="greaterThan">
      <formula>$E$10</formula>
    </cfRule>
  </conditionalFormatting>
  <conditionalFormatting sqref="B17:D17">
    <cfRule type="cellIs" dxfId="3324" priority="835" operator="greaterThan">
      <formula>#REF!</formula>
    </cfRule>
  </conditionalFormatting>
  <conditionalFormatting sqref="E17:G17">
    <cfRule type="cellIs" dxfId="3323" priority="834" operator="greaterThan">
      <formula>$E$10</formula>
    </cfRule>
  </conditionalFormatting>
  <conditionalFormatting sqref="O17">
    <cfRule type="cellIs" dxfId="3322" priority="833" operator="greaterThan">
      <formula>$O$10</formula>
    </cfRule>
  </conditionalFormatting>
  <conditionalFormatting sqref="O17">
    <cfRule type="cellIs" dxfId="3321" priority="832" operator="greaterThan">
      <formula>$O$10</formula>
    </cfRule>
  </conditionalFormatting>
  <conditionalFormatting sqref="M17">
    <cfRule type="cellIs" dxfId="3320" priority="831" operator="greaterThan">
      <formula>$L$10</formula>
    </cfRule>
  </conditionalFormatting>
  <conditionalFormatting sqref="M17">
    <cfRule type="cellIs" dxfId="3319" priority="830" operator="greaterThan">
      <formula>$L$10</formula>
    </cfRule>
  </conditionalFormatting>
  <conditionalFormatting sqref="P17">
    <cfRule type="cellIs" dxfId="3318" priority="829" operator="greaterThan">
      <formula>#REF!</formula>
    </cfRule>
  </conditionalFormatting>
  <conditionalFormatting sqref="I18">
    <cfRule type="cellIs" dxfId="3317" priority="828" operator="greaterThan">
      <formula>$I$10</formula>
    </cfRule>
  </conditionalFormatting>
  <conditionalFormatting sqref="I18">
    <cfRule type="cellIs" dxfId="3316" priority="827" operator="greaterThan">
      <formula>$I$10</formula>
    </cfRule>
  </conditionalFormatting>
  <conditionalFormatting sqref="L18">
    <cfRule type="cellIs" dxfId="3315" priority="826" operator="greaterThan">
      <formula>$L$10</formula>
    </cfRule>
  </conditionalFormatting>
  <conditionalFormatting sqref="K18">
    <cfRule type="cellIs" dxfId="3314" priority="825" operator="greaterThan">
      <formula>$K$10</formula>
    </cfRule>
  </conditionalFormatting>
  <conditionalFormatting sqref="L18">
    <cfRule type="cellIs" dxfId="3313" priority="824" operator="greaterThan">
      <formula>$L$10</formula>
    </cfRule>
  </conditionalFormatting>
  <conditionalFormatting sqref="K18">
    <cfRule type="cellIs" dxfId="3312" priority="823" operator="greaterThan">
      <formula>$K$10</formula>
    </cfRule>
  </conditionalFormatting>
  <conditionalFormatting sqref="J18">
    <cfRule type="cellIs" dxfId="3311" priority="822" operator="greaterThan">
      <formula>$J$10</formula>
    </cfRule>
  </conditionalFormatting>
  <conditionalFormatting sqref="B18:D18">
    <cfRule type="cellIs" dxfId="3310" priority="821" operator="greaterThan">
      <formula>#REF!</formula>
    </cfRule>
  </conditionalFormatting>
  <conditionalFormatting sqref="E18:G18">
    <cfRule type="cellIs" dxfId="3309" priority="820" operator="greaterThan">
      <formula>$E$10</formula>
    </cfRule>
  </conditionalFormatting>
  <conditionalFormatting sqref="B18:D18">
    <cfRule type="cellIs" dxfId="3308" priority="819" operator="greaterThan">
      <formula>#REF!</formula>
    </cfRule>
  </conditionalFormatting>
  <conditionalFormatting sqref="E18:G18">
    <cfRule type="cellIs" dxfId="3307" priority="818" operator="greaterThan">
      <formula>$E$10</formula>
    </cfRule>
  </conditionalFormatting>
  <conditionalFormatting sqref="O18">
    <cfRule type="cellIs" dxfId="3306" priority="817" operator="greaterThan">
      <formula>$O$10</formula>
    </cfRule>
  </conditionalFormatting>
  <conditionalFormatting sqref="O18">
    <cfRule type="cellIs" dxfId="3305" priority="816" operator="greaterThan">
      <formula>$O$10</formula>
    </cfRule>
  </conditionalFormatting>
  <conditionalFormatting sqref="M18">
    <cfRule type="cellIs" dxfId="3304" priority="815" operator="greaterThan">
      <formula>$L$10</formula>
    </cfRule>
  </conditionalFormatting>
  <conditionalFormatting sqref="M18">
    <cfRule type="cellIs" dxfId="3303" priority="814" operator="greaterThan">
      <formula>$L$10</formula>
    </cfRule>
  </conditionalFormatting>
  <conditionalFormatting sqref="P18">
    <cfRule type="cellIs" dxfId="3302" priority="813" operator="greaterThan">
      <formula>#REF!</formula>
    </cfRule>
  </conditionalFormatting>
  <conditionalFormatting sqref="N16:N18">
    <cfRule type="cellIs" dxfId="3301" priority="808" operator="greaterThan">
      <formula>$L$10</formula>
    </cfRule>
  </conditionalFormatting>
  <conditionalFormatting sqref="N16:N18">
    <cfRule type="cellIs" dxfId="3300" priority="807" operator="greaterThan">
      <formula>$L$10</formula>
    </cfRule>
  </conditionalFormatting>
  <conditionalFormatting sqref="H16:H18">
    <cfRule type="cellIs" dxfId="3299" priority="806" operator="greaterThan">
      <formula>$E$10</formula>
    </cfRule>
  </conditionalFormatting>
  <conditionalFormatting sqref="H16:H18">
    <cfRule type="cellIs" dxfId="3298" priority="805" operator="greaterThan">
      <formula>$E$10</formula>
    </cfRule>
  </conditionalFormatting>
  <conditionalFormatting sqref="I19">
    <cfRule type="cellIs" dxfId="3297" priority="804" operator="greaterThan">
      <formula>$I$10</formula>
    </cfRule>
  </conditionalFormatting>
  <conditionalFormatting sqref="I19">
    <cfRule type="cellIs" dxfId="3296" priority="803" operator="greaterThan">
      <formula>$I$10</formula>
    </cfRule>
  </conditionalFormatting>
  <conditionalFormatting sqref="L19">
    <cfRule type="cellIs" dxfId="3295" priority="802" operator="greaterThan">
      <formula>$L$10</formula>
    </cfRule>
  </conditionalFormatting>
  <conditionalFormatting sqref="K19">
    <cfRule type="cellIs" dxfId="3294" priority="801" operator="greaterThan">
      <formula>$K$10</formula>
    </cfRule>
  </conditionalFormatting>
  <conditionalFormatting sqref="L19">
    <cfRule type="cellIs" dxfId="3293" priority="800" operator="greaterThan">
      <formula>$L$10</formula>
    </cfRule>
  </conditionalFormatting>
  <conditionalFormatting sqref="K19">
    <cfRule type="cellIs" dxfId="3292" priority="799" operator="greaterThan">
      <formula>$K$10</formula>
    </cfRule>
  </conditionalFormatting>
  <conditionalFormatting sqref="J19">
    <cfRule type="cellIs" dxfId="3291" priority="798" operator="greaterThan">
      <formula>$J$10</formula>
    </cfRule>
  </conditionalFormatting>
  <conditionalFormatting sqref="B19:D19">
    <cfRule type="cellIs" dxfId="3290" priority="797" operator="greaterThan">
      <formula>#REF!</formula>
    </cfRule>
  </conditionalFormatting>
  <conditionalFormatting sqref="E19:G19">
    <cfRule type="cellIs" dxfId="3289" priority="796" operator="greaterThan">
      <formula>$E$10</formula>
    </cfRule>
  </conditionalFormatting>
  <conditionalFormatting sqref="B19:D19">
    <cfRule type="cellIs" dxfId="3288" priority="795" operator="greaterThan">
      <formula>#REF!</formula>
    </cfRule>
  </conditionalFormatting>
  <conditionalFormatting sqref="E19:G19">
    <cfRule type="cellIs" dxfId="3287" priority="794" operator="greaterThan">
      <formula>$E$10</formula>
    </cfRule>
  </conditionalFormatting>
  <conditionalFormatting sqref="O19">
    <cfRule type="cellIs" dxfId="3286" priority="793" operator="greaterThan">
      <formula>$O$10</formula>
    </cfRule>
  </conditionalFormatting>
  <conditionalFormatting sqref="O19">
    <cfRule type="cellIs" dxfId="3285" priority="792" operator="greaterThan">
      <formula>$O$10</formula>
    </cfRule>
  </conditionalFormatting>
  <conditionalFormatting sqref="M19">
    <cfRule type="cellIs" dxfId="3284" priority="791" operator="greaterThan">
      <formula>$L$10</formula>
    </cfRule>
  </conditionalFormatting>
  <conditionalFormatting sqref="M19">
    <cfRule type="cellIs" dxfId="3283" priority="790" operator="greaterThan">
      <formula>$L$10</formula>
    </cfRule>
  </conditionalFormatting>
  <conditionalFormatting sqref="P19">
    <cfRule type="cellIs" dxfId="3282" priority="789" operator="greaterThan">
      <formula>#REF!</formula>
    </cfRule>
  </conditionalFormatting>
  <conditionalFormatting sqref="P21">
    <cfRule type="cellIs" dxfId="3281" priority="753" operator="greaterThan">
      <formula>#REF!</formula>
    </cfRule>
  </conditionalFormatting>
  <conditionalFormatting sqref="I20">
    <cfRule type="cellIs" dxfId="3280" priority="788" operator="greaterThan">
      <formula>$I$10</formula>
    </cfRule>
  </conditionalFormatting>
  <conditionalFormatting sqref="I20">
    <cfRule type="cellIs" dxfId="3279" priority="787" operator="greaterThan">
      <formula>$I$10</formula>
    </cfRule>
  </conditionalFormatting>
  <conditionalFormatting sqref="L20">
    <cfRule type="cellIs" dxfId="3278" priority="786" operator="greaterThan">
      <formula>$L$10</formula>
    </cfRule>
  </conditionalFormatting>
  <conditionalFormatting sqref="K20">
    <cfRule type="cellIs" dxfId="3277" priority="785" operator="greaterThan">
      <formula>$K$10</formula>
    </cfRule>
  </conditionalFormatting>
  <conditionalFormatting sqref="L20">
    <cfRule type="cellIs" dxfId="3276" priority="784" operator="greaterThan">
      <formula>$L$10</formula>
    </cfRule>
  </conditionalFormatting>
  <conditionalFormatting sqref="K20">
    <cfRule type="cellIs" dxfId="3275" priority="783" operator="greaterThan">
      <formula>$K$10</formula>
    </cfRule>
  </conditionalFormatting>
  <conditionalFormatting sqref="J20">
    <cfRule type="cellIs" dxfId="3274" priority="782" operator="greaterThan">
      <formula>$J$10</formula>
    </cfRule>
  </conditionalFormatting>
  <conditionalFormatting sqref="B20:D20">
    <cfRule type="cellIs" dxfId="3273" priority="781" operator="greaterThan">
      <formula>#REF!</formula>
    </cfRule>
  </conditionalFormatting>
  <conditionalFormatting sqref="B20:D20">
    <cfRule type="cellIs" dxfId="3272" priority="780" operator="greaterThan">
      <formula>#REF!</formula>
    </cfRule>
  </conditionalFormatting>
  <conditionalFormatting sqref="O20">
    <cfRule type="cellIs" dxfId="3271" priority="779" operator="greaterThan">
      <formula>$O$10</formula>
    </cfRule>
  </conditionalFormatting>
  <conditionalFormatting sqref="O20">
    <cfRule type="cellIs" dxfId="3270" priority="778" operator="greaterThan">
      <formula>$O$10</formula>
    </cfRule>
  </conditionalFormatting>
  <conditionalFormatting sqref="I21">
    <cfRule type="cellIs" dxfId="3269" priority="777" operator="greaterThan">
      <formula>$I$10</formula>
    </cfRule>
  </conditionalFormatting>
  <conditionalFormatting sqref="I21">
    <cfRule type="cellIs" dxfId="3268" priority="776" operator="greaterThan">
      <formula>$I$10</formula>
    </cfRule>
  </conditionalFormatting>
  <conditionalFormatting sqref="L21">
    <cfRule type="cellIs" dxfId="3267" priority="775" operator="greaterThan">
      <formula>$L$10</formula>
    </cfRule>
  </conditionalFormatting>
  <conditionalFormatting sqref="K21">
    <cfRule type="cellIs" dxfId="3266" priority="774" operator="greaterThan">
      <formula>$K$10</formula>
    </cfRule>
  </conditionalFormatting>
  <conditionalFormatting sqref="L21">
    <cfRule type="cellIs" dxfId="3265" priority="773" operator="greaterThan">
      <formula>$L$10</formula>
    </cfRule>
  </conditionalFormatting>
  <conditionalFormatting sqref="K21">
    <cfRule type="cellIs" dxfId="3264" priority="772" operator="greaterThan">
      <formula>$K$10</formula>
    </cfRule>
  </conditionalFormatting>
  <conditionalFormatting sqref="J21">
    <cfRule type="cellIs" dxfId="3263" priority="771" operator="greaterThan">
      <formula>$J$10</formula>
    </cfRule>
  </conditionalFormatting>
  <conditionalFormatting sqref="B21:D21">
    <cfRule type="cellIs" dxfId="3262" priority="770" operator="greaterThan">
      <formula>#REF!</formula>
    </cfRule>
  </conditionalFormatting>
  <conditionalFormatting sqref="E21:G21">
    <cfRule type="cellIs" dxfId="3261" priority="769" operator="greaterThan">
      <formula>$E$10</formula>
    </cfRule>
  </conditionalFormatting>
  <conditionalFormatting sqref="B21:D21">
    <cfRule type="cellIs" dxfId="3260" priority="768" operator="greaterThan">
      <formula>#REF!</formula>
    </cfRule>
  </conditionalFormatting>
  <conditionalFormatting sqref="E21:G21">
    <cfRule type="cellIs" dxfId="3259" priority="767" operator="greaterThan">
      <formula>$E$10</formula>
    </cfRule>
  </conditionalFormatting>
  <conditionalFormatting sqref="O21">
    <cfRule type="cellIs" dxfId="3258" priority="766" operator="greaterThan">
      <formula>$O$10</formula>
    </cfRule>
  </conditionalFormatting>
  <conditionalFormatting sqref="O21">
    <cfRule type="cellIs" dxfId="3257" priority="765" operator="greaterThan">
      <formula>$O$10</formula>
    </cfRule>
  </conditionalFormatting>
  <conditionalFormatting sqref="M20">
    <cfRule type="cellIs" dxfId="3256" priority="764" operator="greaterThan">
      <formula>$L$10</formula>
    </cfRule>
  </conditionalFormatting>
  <conditionalFormatting sqref="M20">
    <cfRule type="cellIs" dxfId="3255" priority="763" operator="greaterThan">
      <formula>$L$10</formula>
    </cfRule>
  </conditionalFormatting>
  <conditionalFormatting sqref="M21">
    <cfRule type="cellIs" dxfId="3254" priority="762" operator="greaterThan">
      <formula>$L$10</formula>
    </cfRule>
  </conditionalFormatting>
  <conditionalFormatting sqref="M21">
    <cfRule type="cellIs" dxfId="3253" priority="761" operator="greaterThan">
      <formula>$L$10</formula>
    </cfRule>
  </conditionalFormatting>
  <conditionalFormatting sqref="E20">
    <cfRule type="cellIs" dxfId="3252" priority="760" operator="greaterThan">
      <formula>#REF!</formula>
    </cfRule>
  </conditionalFormatting>
  <conditionalFormatting sqref="E20">
    <cfRule type="cellIs" dxfId="3251" priority="759" operator="greaterThan">
      <formula>#REF!</formula>
    </cfRule>
  </conditionalFormatting>
  <conditionalFormatting sqref="F20">
    <cfRule type="cellIs" dxfId="3250" priority="758" operator="greaterThan">
      <formula>#REF!</formula>
    </cfRule>
  </conditionalFormatting>
  <conditionalFormatting sqref="F20">
    <cfRule type="cellIs" dxfId="3249" priority="757" operator="greaterThan">
      <formula>#REF!</formula>
    </cfRule>
  </conditionalFormatting>
  <conditionalFormatting sqref="G20">
    <cfRule type="cellIs" dxfId="3248" priority="756" operator="greaterThan">
      <formula>#REF!</formula>
    </cfRule>
  </conditionalFormatting>
  <conditionalFormatting sqref="G20">
    <cfRule type="cellIs" dxfId="3247" priority="755" operator="greaterThan">
      <formula>#REF!</formula>
    </cfRule>
  </conditionalFormatting>
  <conditionalFormatting sqref="P20">
    <cfRule type="cellIs" dxfId="3246" priority="754" operator="greaterThan">
      <formula>#REF!</formula>
    </cfRule>
  </conditionalFormatting>
  <conditionalFormatting sqref="I22">
    <cfRule type="cellIs" dxfId="3245" priority="752" operator="greaterThan">
      <formula>$I$10</formula>
    </cfRule>
  </conditionalFormatting>
  <conditionalFormatting sqref="I22">
    <cfRule type="cellIs" dxfId="3244" priority="751" operator="greaterThan">
      <formula>$I$10</formula>
    </cfRule>
  </conditionalFormatting>
  <conditionalFormatting sqref="L22">
    <cfRule type="cellIs" dxfId="3243" priority="750" operator="greaterThan">
      <formula>$L$10</formula>
    </cfRule>
  </conditionalFormatting>
  <conditionalFormatting sqref="K22">
    <cfRule type="cellIs" dxfId="3242" priority="749" operator="greaterThan">
      <formula>$K$10</formula>
    </cfRule>
  </conditionalFormatting>
  <conditionalFormatting sqref="L22">
    <cfRule type="cellIs" dxfId="3241" priority="748" operator="greaterThan">
      <formula>$L$10</formula>
    </cfRule>
  </conditionalFormatting>
  <conditionalFormatting sqref="K22">
    <cfRule type="cellIs" dxfId="3240" priority="747" operator="greaterThan">
      <formula>$K$10</formula>
    </cfRule>
  </conditionalFormatting>
  <conditionalFormatting sqref="J22">
    <cfRule type="cellIs" dxfId="3239" priority="746" operator="greaterThan">
      <formula>$J$10</formula>
    </cfRule>
  </conditionalFormatting>
  <conditionalFormatting sqref="B22:D22">
    <cfRule type="cellIs" dxfId="3238" priority="745" operator="greaterThan">
      <formula>#REF!</formula>
    </cfRule>
  </conditionalFormatting>
  <conditionalFormatting sqref="E22:G22">
    <cfRule type="cellIs" dxfId="3237" priority="744" operator="greaterThan">
      <formula>$E$10</formula>
    </cfRule>
  </conditionalFormatting>
  <conditionalFormatting sqref="B22:D22">
    <cfRule type="cellIs" dxfId="3236" priority="743" operator="greaterThan">
      <formula>#REF!</formula>
    </cfRule>
  </conditionalFormatting>
  <conditionalFormatting sqref="E22:G22">
    <cfRule type="cellIs" dxfId="3235" priority="742" operator="greaterThan">
      <formula>$E$10</formula>
    </cfRule>
  </conditionalFormatting>
  <conditionalFormatting sqref="O22">
    <cfRule type="cellIs" dxfId="3234" priority="741" operator="greaterThan">
      <formula>$O$10</formula>
    </cfRule>
  </conditionalFormatting>
  <conditionalFormatting sqref="O22">
    <cfRule type="cellIs" dxfId="3233" priority="740" operator="greaterThan">
      <formula>$O$10</formula>
    </cfRule>
  </conditionalFormatting>
  <conditionalFormatting sqref="I23">
    <cfRule type="cellIs" dxfId="3232" priority="739" operator="greaterThan">
      <formula>$I$10</formula>
    </cfRule>
  </conditionalFormatting>
  <conditionalFormatting sqref="I23">
    <cfRule type="cellIs" dxfId="3231" priority="738" operator="greaterThan">
      <formula>$I$10</formula>
    </cfRule>
  </conditionalFormatting>
  <conditionalFormatting sqref="L23">
    <cfRule type="cellIs" dxfId="3230" priority="737" operator="greaterThan">
      <formula>$L$10</formula>
    </cfRule>
  </conditionalFormatting>
  <conditionalFormatting sqref="K23">
    <cfRule type="cellIs" dxfId="3229" priority="736" operator="greaterThan">
      <formula>$K$10</formula>
    </cfRule>
  </conditionalFormatting>
  <conditionalFormatting sqref="L23">
    <cfRule type="cellIs" dxfId="3228" priority="735" operator="greaterThan">
      <formula>$L$10</formula>
    </cfRule>
  </conditionalFormatting>
  <conditionalFormatting sqref="K23">
    <cfRule type="cellIs" dxfId="3227" priority="734" operator="greaterThan">
      <formula>$K$10</formula>
    </cfRule>
  </conditionalFormatting>
  <conditionalFormatting sqref="J23">
    <cfRule type="cellIs" dxfId="3226" priority="733" operator="greaterThan">
      <formula>$J$10</formula>
    </cfRule>
  </conditionalFormatting>
  <conditionalFormatting sqref="B23:D23">
    <cfRule type="cellIs" dxfId="3225" priority="732" operator="greaterThan">
      <formula>#REF!</formula>
    </cfRule>
  </conditionalFormatting>
  <conditionalFormatting sqref="E23:G23">
    <cfRule type="cellIs" dxfId="3224" priority="731" operator="greaterThan">
      <formula>$E$10</formula>
    </cfRule>
  </conditionalFormatting>
  <conditionalFormatting sqref="B23:D23">
    <cfRule type="cellIs" dxfId="3223" priority="730" operator="greaterThan">
      <formula>#REF!</formula>
    </cfRule>
  </conditionalFormatting>
  <conditionalFormatting sqref="E23:G23">
    <cfRule type="cellIs" dxfId="3222" priority="729" operator="greaterThan">
      <formula>$E$10</formula>
    </cfRule>
  </conditionalFormatting>
  <conditionalFormatting sqref="O23">
    <cfRule type="cellIs" dxfId="3221" priority="728" operator="greaterThan">
      <formula>$O$10</formula>
    </cfRule>
  </conditionalFormatting>
  <conditionalFormatting sqref="O23">
    <cfRule type="cellIs" dxfId="3220" priority="727" operator="greaterThan">
      <formula>$O$10</formula>
    </cfRule>
  </conditionalFormatting>
  <conditionalFormatting sqref="M22">
    <cfRule type="cellIs" dxfId="3219" priority="726" operator="greaterThan">
      <formula>$L$10</formula>
    </cfRule>
  </conditionalFormatting>
  <conditionalFormatting sqref="M22">
    <cfRule type="cellIs" dxfId="3218" priority="725" operator="greaterThan">
      <formula>$L$10</formula>
    </cfRule>
  </conditionalFormatting>
  <conditionalFormatting sqref="M23">
    <cfRule type="cellIs" dxfId="3217" priority="724" operator="greaterThan">
      <formula>$L$10</formula>
    </cfRule>
  </conditionalFormatting>
  <conditionalFormatting sqref="M23">
    <cfRule type="cellIs" dxfId="3216" priority="723" operator="greaterThan">
      <formula>$L$10</formula>
    </cfRule>
  </conditionalFormatting>
  <conditionalFormatting sqref="P22">
    <cfRule type="cellIs" dxfId="3215" priority="722" operator="greaterThan">
      <formula>#REF!</formula>
    </cfRule>
  </conditionalFormatting>
  <conditionalFormatting sqref="P23">
    <cfRule type="cellIs" dxfId="3214" priority="721" operator="greaterThan">
      <formula>#REF!</formula>
    </cfRule>
  </conditionalFormatting>
  <conditionalFormatting sqref="I24">
    <cfRule type="cellIs" dxfId="3213" priority="720" operator="greaterThan">
      <formula>$I$10</formula>
    </cfRule>
  </conditionalFormatting>
  <conditionalFormatting sqref="I24">
    <cfRule type="cellIs" dxfId="3212" priority="719" operator="greaterThan">
      <formula>$I$10</formula>
    </cfRule>
  </conditionalFormatting>
  <conditionalFormatting sqref="L24">
    <cfRule type="cellIs" dxfId="3211" priority="718" operator="greaterThan">
      <formula>$L$10</formula>
    </cfRule>
  </conditionalFormatting>
  <conditionalFormatting sqref="K24">
    <cfRule type="cellIs" dxfId="3210" priority="717" operator="greaterThan">
      <formula>$K$10</formula>
    </cfRule>
  </conditionalFormatting>
  <conditionalFormatting sqref="L24">
    <cfRule type="cellIs" dxfId="3209" priority="716" operator="greaterThan">
      <formula>$L$10</formula>
    </cfRule>
  </conditionalFormatting>
  <conditionalFormatting sqref="K24">
    <cfRule type="cellIs" dxfId="3208" priority="715" operator="greaterThan">
      <formula>$K$10</formula>
    </cfRule>
  </conditionalFormatting>
  <conditionalFormatting sqref="J24">
    <cfRule type="cellIs" dxfId="3207" priority="714" operator="greaterThan">
      <formula>$J$10</formula>
    </cfRule>
  </conditionalFormatting>
  <conditionalFormatting sqref="B24:D24">
    <cfRule type="cellIs" dxfId="3206" priority="713" operator="greaterThan">
      <formula>#REF!</formula>
    </cfRule>
  </conditionalFormatting>
  <conditionalFormatting sqref="E24:G24">
    <cfRule type="cellIs" dxfId="3205" priority="712" operator="greaterThan">
      <formula>$E$10</formula>
    </cfRule>
  </conditionalFormatting>
  <conditionalFormatting sqref="B24:D24">
    <cfRule type="cellIs" dxfId="3204" priority="711" operator="greaterThan">
      <formula>#REF!</formula>
    </cfRule>
  </conditionalFormatting>
  <conditionalFormatting sqref="E24:G24">
    <cfRule type="cellIs" dxfId="3203" priority="710" operator="greaterThan">
      <formula>$E$10</formula>
    </cfRule>
  </conditionalFormatting>
  <conditionalFormatting sqref="O24">
    <cfRule type="cellIs" dxfId="3202" priority="709" operator="greaterThan">
      <formula>$O$10</formula>
    </cfRule>
  </conditionalFormatting>
  <conditionalFormatting sqref="O24">
    <cfRule type="cellIs" dxfId="3201" priority="708" operator="greaterThan">
      <formula>$O$10</formula>
    </cfRule>
  </conditionalFormatting>
  <conditionalFormatting sqref="M24">
    <cfRule type="cellIs" dxfId="3200" priority="707" operator="greaterThan">
      <formula>$L$10</formula>
    </cfRule>
  </conditionalFormatting>
  <conditionalFormatting sqref="M24">
    <cfRule type="cellIs" dxfId="3199" priority="706" operator="greaterThan">
      <formula>$L$10</formula>
    </cfRule>
  </conditionalFormatting>
  <conditionalFormatting sqref="P24">
    <cfRule type="cellIs" dxfId="3198" priority="705" operator="greaterThan">
      <formula>#REF!</formula>
    </cfRule>
  </conditionalFormatting>
  <conditionalFormatting sqref="I25">
    <cfRule type="cellIs" dxfId="3197" priority="704" operator="greaterThan">
      <formula>$I$10</formula>
    </cfRule>
  </conditionalFormatting>
  <conditionalFormatting sqref="I25">
    <cfRule type="cellIs" dxfId="3196" priority="703" operator="greaterThan">
      <formula>$I$10</formula>
    </cfRule>
  </conditionalFormatting>
  <conditionalFormatting sqref="L25">
    <cfRule type="cellIs" dxfId="3195" priority="702" operator="greaterThan">
      <formula>$L$10</formula>
    </cfRule>
  </conditionalFormatting>
  <conditionalFormatting sqref="K25">
    <cfRule type="cellIs" dxfId="3194" priority="701" operator="greaterThan">
      <formula>$K$10</formula>
    </cfRule>
  </conditionalFormatting>
  <conditionalFormatting sqref="L25">
    <cfRule type="cellIs" dxfId="3193" priority="700" operator="greaterThan">
      <formula>$L$10</formula>
    </cfRule>
  </conditionalFormatting>
  <conditionalFormatting sqref="K25">
    <cfRule type="cellIs" dxfId="3192" priority="699" operator="greaterThan">
      <formula>$K$10</formula>
    </cfRule>
  </conditionalFormatting>
  <conditionalFormatting sqref="J25">
    <cfRule type="cellIs" dxfId="3191" priority="698" operator="greaterThan">
      <formula>$J$10</formula>
    </cfRule>
  </conditionalFormatting>
  <conditionalFormatting sqref="B25:D25">
    <cfRule type="cellIs" dxfId="3190" priority="697" operator="greaterThan">
      <formula>#REF!</formula>
    </cfRule>
  </conditionalFormatting>
  <conditionalFormatting sqref="E25:G25">
    <cfRule type="cellIs" dxfId="3189" priority="696" operator="greaterThan">
      <formula>$E$10</formula>
    </cfRule>
  </conditionalFormatting>
  <conditionalFormatting sqref="B25:D25">
    <cfRule type="cellIs" dxfId="3188" priority="695" operator="greaterThan">
      <formula>#REF!</formula>
    </cfRule>
  </conditionalFormatting>
  <conditionalFormatting sqref="E25:G25">
    <cfRule type="cellIs" dxfId="3187" priority="694" operator="greaterThan">
      <formula>$E$10</formula>
    </cfRule>
  </conditionalFormatting>
  <conditionalFormatting sqref="O25">
    <cfRule type="cellIs" dxfId="3186" priority="693" operator="greaterThan">
      <formula>$O$10</formula>
    </cfRule>
  </conditionalFormatting>
  <conditionalFormatting sqref="O25">
    <cfRule type="cellIs" dxfId="3185" priority="692" operator="greaterThan">
      <formula>$O$10</formula>
    </cfRule>
  </conditionalFormatting>
  <conditionalFormatting sqref="M25">
    <cfRule type="cellIs" dxfId="3184" priority="691" operator="greaterThan">
      <formula>$L$10</formula>
    </cfRule>
  </conditionalFormatting>
  <conditionalFormatting sqref="M25">
    <cfRule type="cellIs" dxfId="3183" priority="690" operator="greaterThan">
      <formula>$L$10</formula>
    </cfRule>
  </conditionalFormatting>
  <conditionalFormatting sqref="P25">
    <cfRule type="cellIs" dxfId="3182" priority="689" operator="greaterThan">
      <formula>#REF!</formula>
    </cfRule>
  </conditionalFormatting>
  <conditionalFormatting sqref="N19:N25">
    <cfRule type="cellIs" dxfId="3181" priority="688" operator="greaterThan">
      <formula>$L$10</formula>
    </cfRule>
  </conditionalFormatting>
  <conditionalFormatting sqref="N19:N25">
    <cfRule type="cellIs" dxfId="3180" priority="687" operator="greaterThan">
      <formula>$L$10</formula>
    </cfRule>
  </conditionalFormatting>
  <conditionalFormatting sqref="H19">
    <cfRule type="cellIs" dxfId="3179" priority="686" operator="greaterThan">
      <formula>$E$10</formula>
    </cfRule>
  </conditionalFormatting>
  <conditionalFormatting sqref="H19">
    <cfRule type="cellIs" dxfId="3178" priority="685" operator="greaterThan">
      <formula>$E$10</formula>
    </cfRule>
  </conditionalFormatting>
  <conditionalFormatting sqref="H20:H25">
    <cfRule type="cellIs" dxfId="3177" priority="684" operator="greaterThan">
      <formula>$E$10</formula>
    </cfRule>
  </conditionalFormatting>
  <conditionalFormatting sqref="H20:H25">
    <cfRule type="cellIs" dxfId="3176" priority="683" operator="greaterThan">
      <formula>$E$10</formula>
    </cfRule>
  </conditionalFormatting>
  <conditionalFormatting sqref="I26">
    <cfRule type="cellIs" dxfId="3175" priority="682" operator="greaterThan">
      <formula>$I$10</formula>
    </cfRule>
  </conditionalFormatting>
  <conditionalFormatting sqref="I26">
    <cfRule type="cellIs" dxfId="3174" priority="681" operator="greaterThan">
      <formula>$I$10</formula>
    </cfRule>
  </conditionalFormatting>
  <conditionalFormatting sqref="L26">
    <cfRule type="cellIs" dxfId="3173" priority="680" operator="greaterThan">
      <formula>$L$10</formula>
    </cfRule>
  </conditionalFormatting>
  <conditionalFormatting sqref="K26">
    <cfRule type="cellIs" dxfId="3172" priority="679" operator="greaterThan">
      <formula>$K$10</formula>
    </cfRule>
  </conditionalFormatting>
  <conditionalFormatting sqref="L26">
    <cfRule type="cellIs" dxfId="3171" priority="678" operator="greaterThan">
      <formula>$L$10</formula>
    </cfRule>
  </conditionalFormatting>
  <conditionalFormatting sqref="K26">
    <cfRule type="cellIs" dxfId="3170" priority="677" operator="greaterThan">
      <formula>$K$10</formula>
    </cfRule>
  </conditionalFormatting>
  <conditionalFormatting sqref="J26">
    <cfRule type="cellIs" dxfId="3169" priority="676" operator="greaterThan">
      <formula>$J$10</formula>
    </cfRule>
  </conditionalFormatting>
  <conditionalFormatting sqref="B26:D26">
    <cfRule type="cellIs" dxfId="3168" priority="675" operator="greaterThan">
      <formula>#REF!</formula>
    </cfRule>
  </conditionalFormatting>
  <conditionalFormatting sqref="E26:G26">
    <cfRule type="cellIs" dxfId="3167" priority="674" operator="greaterThan">
      <formula>$E$10</formula>
    </cfRule>
  </conditionalFormatting>
  <conditionalFormatting sqref="B26:D26">
    <cfRule type="cellIs" dxfId="3166" priority="673" operator="greaterThan">
      <formula>#REF!</formula>
    </cfRule>
  </conditionalFormatting>
  <conditionalFormatting sqref="E26:G26">
    <cfRule type="cellIs" dxfId="3165" priority="672" operator="greaterThan">
      <formula>$E$10</formula>
    </cfRule>
  </conditionalFormatting>
  <conditionalFormatting sqref="O26">
    <cfRule type="cellIs" dxfId="3164" priority="671" operator="greaterThan">
      <formula>$O$10</formula>
    </cfRule>
  </conditionalFormatting>
  <conditionalFormatting sqref="O26">
    <cfRule type="cellIs" dxfId="3163" priority="670" operator="greaterThan">
      <formula>$O$10</formula>
    </cfRule>
  </conditionalFormatting>
  <conditionalFormatting sqref="M26">
    <cfRule type="cellIs" dxfId="3162" priority="669" operator="greaterThan">
      <formula>$L$10</formula>
    </cfRule>
  </conditionalFormatting>
  <conditionalFormatting sqref="M26">
    <cfRule type="cellIs" dxfId="3161" priority="668" operator="greaterThan">
      <formula>$L$10</formula>
    </cfRule>
  </conditionalFormatting>
  <conditionalFormatting sqref="P26">
    <cfRule type="cellIs" dxfId="3160" priority="667" operator="greaterThan">
      <formula>#REF!</formula>
    </cfRule>
  </conditionalFormatting>
  <conditionalFormatting sqref="P28">
    <cfRule type="cellIs" dxfId="3159" priority="631" operator="greaterThan">
      <formula>#REF!</formula>
    </cfRule>
  </conditionalFormatting>
  <conditionalFormatting sqref="I27">
    <cfRule type="cellIs" dxfId="3158" priority="666" operator="greaterThan">
      <formula>$I$10</formula>
    </cfRule>
  </conditionalFormatting>
  <conditionalFormatting sqref="I27">
    <cfRule type="cellIs" dxfId="3157" priority="665" operator="greaterThan">
      <formula>$I$10</formula>
    </cfRule>
  </conditionalFormatting>
  <conditionalFormatting sqref="L27">
    <cfRule type="cellIs" dxfId="3156" priority="664" operator="greaterThan">
      <formula>$L$10</formula>
    </cfRule>
  </conditionalFormatting>
  <conditionalFormatting sqref="K27">
    <cfRule type="cellIs" dxfId="3155" priority="663" operator="greaterThan">
      <formula>$K$10</formula>
    </cfRule>
  </conditionalFormatting>
  <conditionalFormatting sqref="L27">
    <cfRule type="cellIs" dxfId="3154" priority="662" operator="greaterThan">
      <formula>$L$10</formula>
    </cfRule>
  </conditionalFormatting>
  <conditionalFormatting sqref="K27">
    <cfRule type="cellIs" dxfId="3153" priority="661" operator="greaterThan">
      <formula>$K$10</formula>
    </cfRule>
  </conditionalFormatting>
  <conditionalFormatting sqref="J27">
    <cfRule type="cellIs" dxfId="3152" priority="660" operator="greaterThan">
      <formula>$J$10</formula>
    </cfRule>
  </conditionalFormatting>
  <conditionalFormatting sqref="B27:D27">
    <cfRule type="cellIs" dxfId="3151" priority="659" operator="greaterThan">
      <formula>#REF!</formula>
    </cfRule>
  </conditionalFormatting>
  <conditionalFormatting sqref="B27:D27">
    <cfRule type="cellIs" dxfId="3150" priority="658" operator="greaterThan">
      <formula>#REF!</formula>
    </cfRule>
  </conditionalFormatting>
  <conditionalFormatting sqref="O27">
    <cfRule type="cellIs" dxfId="3149" priority="657" operator="greaterThan">
      <formula>$O$10</formula>
    </cfRule>
  </conditionalFormatting>
  <conditionalFormatting sqref="O27">
    <cfRule type="cellIs" dxfId="3148" priority="656" operator="greaterThan">
      <formula>$O$10</formula>
    </cfRule>
  </conditionalFormatting>
  <conditionalFormatting sqref="I28">
    <cfRule type="cellIs" dxfId="3147" priority="655" operator="greaterThan">
      <formula>$I$10</formula>
    </cfRule>
  </conditionalFormatting>
  <conditionalFormatting sqref="I28">
    <cfRule type="cellIs" dxfId="3146" priority="654" operator="greaterThan">
      <formula>$I$10</formula>
    </cfRule>
  </conditionalFormatting>
  <conditionalFormatting sqref="L28">
    <cfRule type="cellIs" dxfId="3145" priority="653" operator="greaterThan">
      <formula>$L$10</formula>
    </cfRule>
  </conditionalFormatting>
  <conditionalFormatting sqref="K28">
    <cfRule type="cellIs" dxfId="3144" priority="652" operator="greaterThan">
      <formula>$K$10</formula>
    </cfRule>
  </conditionalFormatting>
  <conditionalFormatting sqref="L28">
    <cfRule type="cellIs" dxfId="3143" priority="651" operator="greaterThan">
      <formula>$L$10</formula>
    </cfRule>
  </conditionalFormatting>
  <conditionalFormatting sqref="K28">
    <cfRule type="cellIs" dxfId="3142" priority="650" operator="greaterThan">
      <formula>$K$10</formula>
    </cfRule>
  </conditionalFormatting>
  <conditionalFormatting sqref="J28">
    <cfRule type="cellIs" dxfId="3141" priority="649" operator="greaterThan">
      <formula>$J$10</formula>
    </cfRule>
  </conditionalFormatting>
  <conditionalFormatting sqref="B28:D28">
    <cfRule type="cellIs" dxfId="3140" priority="648" operator="greaterThan">
      <formula>#REF!</formula>
    </cfRule>
  </conditionalFormatting>
  <conditionalFormatting sqref="E28:G28">
    <cfRule type="cellIs" dxfId="3139" priority="647" operator="greaterThan">
      <formula>$E$10</formula>
    </cfRule>
  </conditionalFormatting>
  <conditionalFormatting sqref="B28:D28">
    <cfRule type="cellIs" dxfId="3138" priority="646" operator="greaterThan">
      <formula>#REF!</formula>
    </cfRule>
  </conditionalFormatting>
  <conditionalFormatting sqref="E28:G28">
    <cfRule type="cellIs" dxfId="3137" priority="645" operator="greaterThan">
      <formula>$E$10</formula>
    </cfRule>
  </conditionalFormatting>
  <conditionalFormatting sqref="O28">
    <cfRule type="cellIs" dxfId="3136" priority="644" operator="greaterThan">
      <formula>$O$10</formula>
    </cfRule>
  </conditionalFormatting>
  <conditionalFormatting sqref="O28">
    <cfRule type="cellIs" dxfId="3135" priority="643" operator="greaterThan">
      <formula>$O$10</formula>
    </cfRule>
  </conditionalFormatting>
  <conditionalFormatting sqref="M27">
    <cfRule type="cellIs" dxfId="3134" priority="642" operator="greaterThan">
      <formula>$L$10</formula>
    </cfRule>
  </conditionalFormatting>
  <conditionalFormatting sqref="M27">
    <cfRule type="cellIs" dxfId="3133" priority="641" operator="greaterThan">
      <formula>$L$10</formula>
    </cfRule>
  </conditionalFormatting>
  <conditionalFormatting sqref="M28">
    <cfRule type="cellIs" dxfId="3132" priority="640" operator="greaterThan">
      <formula>$L$10</formula>
    </cfRule>
  </conditionalFormatting>
  <conditionalFormatting sqref="M28">
    <cfRule type="cellIs" dxfId="3131" priority="639" operator="greaterThan">
      <formula>$L$10</formula>
    </cfRule>
  </conditionalFormatting>
  <conditionalFormatting sqref="E27">
    <cfRule type="cellIs" dxfId="3130" priority="638" operator="greaterThan">
      <formula>#REF!</formula>
    </cfRule>
  </conditionalFormatting>
  <conditionalFormatting sqref="E27">
    <cfRule type="cellIs" dxfId="3129" priority="637" operator="greaterThan">
      <formula>#REF!</formula>
    </cfRule>
  </conditionalFormatting>
  <conditionalFormatting sqref="F27">
    <cfRule type="cellIs" dxfId="3128" priority="636" operator="greaterThan">
      <formula>#REF!</formula>
    </cfRule>
  </conditionalFormatting>
  <conditionalFormatting sqref="F27">
    <cfRule type="cellIs" dxfId="3127" priority="635" operator="greaterThan">
      <formula>#REF!</formula>
    </cfRule>
  </conditionalFormatting>
  <conditionalFormatting sqref="G27">
    <cfRule type="cellIs" dxfId="3126" priority="634" operator="greaterThan">
      <formula>#REF!</formula>
    </cfRule>
  </conditionalFormatting>
  <conditionalFormatting sqref="G27">
    <cfRule type="cellIs" dxfId="3125" priority="633" operator="greaterThan">
      <formula>#REF!</formula>
    </cfRule>
  </conditionalFormatting>
  <conditionalFormatting sqref="P27">
    <cfRule type="cellIs" dxfId="3124" priority="632" operator="greaterThan">
      <formula>#REF!</formula>
    </cfRule>
  </conditionalFormatting>
  <conditionalFormatting sqref="N26:N28">
    <cfRule type="cellIs" dxfId="3123" priority="614" operator="greaterThan">
      <formula>$L$10</formula>
    </cfRule>
  </conditionalFormatting>
  <conditionalFormatting sqref="N26:N28">
    <cfRule type="cellIs" dxfId="3122" priority="613" operator="greaterThan">
      <formula>$L$10</formula>
    </cfRule>
  </conditionalFormatting>
  <conditionalFormatting sqref="H26">
    <cfRule type="cellIs" dxfId="3121" priority="612" operator="greaterThan">
      <formula>$E$10</formula>
    </cfRule>
  </conditionalFormatting>
  <conditionalFormatting sqref="H26">
    <cfRule type="cellIs" dxfId="3120" priority="611" operator="greaterThan">
      <formula>$E$10</formula>
    </cfRule>
  </conditionalFormatting>
  <conditionalFormatting sqref="H27:H28">
    <cfRule type="cellIs" dxfId="3119" priority="610" operator="greaterThan">
      <formula>$E$10</formula>
    </cfRule>
  </conditionalFormatting>
  <conditionalFormatting sqref="H27:H28">
    <cfRule type="cellIs" dxfId="3118" priority="609" operator="greaterThan">
      <formula>$E$10</formula>
    </cfRule>
  </conditionalFormatting>
  <conditionalFormatting sqref="P11">
    <cfRule type="cellIs" dxfId="3117" priority="541" operator="greaterThan">
      <formula>#REF!</formula>
    </cfRule>
  </conditionalFormatting>
  <conditionalFormatting sqref="I11">
    <cfRule type="cellIs" dxfId="3116" priority="556" operator="greaterThan">
      <formula>$I$10</formula>
    </cfRule>
  </conditionalFormatting>
  <conditionalFormatting sqref="I11">
    <cfRule type="cellIs" dxfId="3115" priority="555" operator="greaterThan">
      <formula>$I$10</formula>
    </cfRule>
  </conditionalFormatting>
  <conditionalFormatting sqref="L11">
    <cfRule type="cellIs" dxfId="3114" priority="554" operator="greaterThan">
      <formula>$L$10</formula>
    </cfRule>
  </conditionalFormatting>
  <conditionalFormatting sqref="K11">
    <cfRule type="cellIs" dxfId="3113" priority="553" operator="greaterThan">
      <formula>$K$10</formula>
    </cfRule>
  </conditionalFormatting>
  <conditionalFormatting sqref="L11">
    <cfRule type="cellIs" dxfId="3112" priority="552" operator="greaterThan">
      <formula>$L$10</formula>
    </cfRule>
  </conditionalFormatting>
  <conditionalFormatting sqref="K11">
    <cfRule type="cellIs" dxfId="3111" priority="551" operator="greaterThan">
      <formula>$K$10</formula>
    </cfRule>
  </conditionalFormatting>
  <conditionalFormatting sqref="J11">
    <cfRule type="cellIs" dxfId="3110" priority="550" operator="greaterThan">
      <formula>$J$10</formula>
    </cfRule>
  </conditionalFormatting>
  <conditionalFormatting sqref="B11:D11">
    <cfRule type="cellIs" dxfId="3109" priority="549" operator="greaterThan">
      <formula>#REF!</formula>
    </cfRule>
  </conditionalFormatting>
  <conditionalFormatting sqref="E11:G11">
    <cfRule type="cellIs" dxfId="3108" priority="548" operator="greaterThan">
      <formula>$E$10</formula>
    </cfRule>
  </conditionalFormatting>
  <conditionalFormatting sqref="B11:D11">
    <cfRule type="cellIs" dxfId="3107" priority="547" operator="greaterThan">
      <formula>#REF!</formula>
    </cfRule>
  </conditionalFormatting>
  <conditionalFormatting sqref="E11:G11">
    <cfRule type="cellIs" dxfId="3106" priority="546" operator="greaterThan">
      <formula>$E$10</formula>
    </cfRule>
  </conditionalFormatting>
  <conditionalFormatting sqref="O11">
    <cfRule type="cellIs" dxfId="3105" priority="545" operator="greaterThan">
      <formula>$O$10</formula>
    </cfRule>
  </conditionalFormatting>
  <conditionalFormatting sqref="O11">
    <cfRule type="cellIs" dxfId="3104" priority="544" operator="greaterThan">
      <formula>$O$10</formula>
    </cfRule>
  </conditionalFormatting>
  <conditionalFormatting sqref="M11">
    <cfRule type="cellIs" dxfId="3103" priority="543" operator="greaterThan">
      <formula>$L$10</formula>
    </cfRule>
  </conditionalFormatting>
  <conditionalFormatting sqref="M11">
    <cfRule type="cellIs" dxfId="3102" priority="542" operator="greaterThan">
      <formula>$L$10</formula>
    </cfRule>
  </conditionalFormatting>
  <conditionalFormatting sqref="I12">
    <cfRule type="cellIs" dxfId="3101" priority="540" operator="greaterThan">
      <formula>$I$10</formula>
    </cfRule>
  </conditionalFormatting>
  <conditionalFormatting sqref="I12">
    <cfRule type="cellIs" dxfId="3100" priority="539" operator="greaterThan">
      <formula>$I$10</formula>
    </cfRule>
  </conditionalFormatting>
  <conditionalFormatting sqref="L12">
    <cfRule type="cellIs" dxfId="3099" priority="538" operator="greaterThan">
      <formula>$L$10</formula>
    </cfRule>
  </conditionalFormatting>
  <conditionalFormatting sqref="K12">
    <cfRule type="cellIs" dxfId="3098" priority="537" operator="greaterThan">
      <formula>$K$10</formula>
    </cfRule>
  </conditionalFormatting>
  <conditionalFormatting sqref="L12">
    <cfRule type="cellIs" dxfId="3097" priority="536" operator="greaterThan">
      <formula>$L$10</formula>
    </cfRule>
  </conditionalFormatting>
  <conditionalFormatting sqref="K12">
    <cfRule type="cellIs" dxfId="3096" priority="535" operator="greaterThan">
      <formula>$K$10</formula>
    </cfRule>
  </conditionalFormatting>
  <conditionalFormatting sqref="J12">
    <cfRule type="cellIs" dxfId="3095" priority="534" operator="greaterThan">
      <formula>$J$10</formula>
    </cfRule>
  </conditionalFormatting>
  <conditionalFormatting sqref="B12:D12">
    <cfRule type="cellIs" dxfId="3094" priority="533" operator="greaterThan">
      <formula>#REF!</formula>
    </cfRule>
  </conditionalFormatting>
  <conditionalFormatting sqref="E12:G12">
    <cfRule type="cellIs" dxfId="3093" priority="532" operator="greaterThan">
      <formula>$E$10</formula>
    </cfRule>
  </conditionalFormatting>
  <conditionalFormatting sqref="B12:D12">
    <cfRule type="cellIs" dxfId="3092" priority="531" operator="greaterThan">
      <formula>#REF!</formula>
    </cfRule>
  </conditionalFormatting>
  <conditionalFormatting sqref="E12:G12">
    <cfRule type="cellIs" dxfId="3091" priority="530" operator="greaterThan">
      <formula>$E$10</formula>
    </cfRule>
  </conditionalFormatting>
  <conditionalFormatting sqref="O12">
    <cfRule type="cellIs" dxfId="3090" priority="529" operator="greaterThan">
      <formula>$O$10</formula>
    </cfRule>
  </conditionalFormatting>
  <conditionalFormatting sqref="O12">
    <cfRule type="cellIs" dxfId="3089" priority="528" operator="greaterThan">
      <formula>$O$10</formula>
    </cfRule>
  </conditionalFormatting>
  <conditionalFormatting sqref="I13">
    <cfRule type="cellIs" dxfId="3088" priority="527" operator="greaterThan">
      <formula>$I$10</formula>
    </cfRule>
  </conditionalFormatting>
  <conditionalFormatting sqref="I13">
    <cfRule type="cellIs" dxfId="3087" priority="526" operator="greaterThan">
      <formula>$I$10</formula>
    </cfRule>
  </conditionalFormatting>
  <conditionalFormatting sqref="L13">
    <cfRule type="cellIs" dxfId="3086" priority="525" operator="greaterThan">
      <formula>$L$10</formula>
    </cfRule>
  </conditionalFormatting>
  <conditionalFormatting sqref="K13">
    <cfRule type="cellIs" dxfId="3085" priority="524" operator="greaterThan">
      <formula>$K$10</formula>
    </cfRule>
  </conditionalFormatting>
  <conditionalFormatting sqref="L13">
    <cfRule type="cellIs" dxfId="3084" priority="523" operator="greaterThan">
      <formula>$L$10</formula>
    </cfRule>
  </conditionalFormatting>
  <conditionalFormatting sqref="K13">
    <cfRule type="cellIs" dxfId="3083" priority="522" operator="greaterThan">
      <formula>$K$10</formula>
    </cfRule>
  </conditionalFormatting>
  <conditionalFormatting sqref="J13">
    <cfRule type="cellIs" dxfId="3082" priority="521" operator="greaterThan">
      <formula>$J$10</formula>
    </cfRule>
  </conditionalFormatting>
  <conditionalFormatting sqref="B13:D13">
    <cfRule type="cellIs" dxfId="3081" priority="520" operator="greaterThan">
      <formula>#REF!</formula>
    </cfRule>
  </conditionalFormatting>
  <conditionalFormatting sqref="E13:G13">
    <cfRule type="cellIs" dxfId="3080" priority="519" operator="greaterThan">
      <formula>$E$10</formula>
    </cfRule>
  </conditionalFormatting>
  <conditionalFormatting sqref="B13:D13">
    <cfRule type="cellIs" dxfId="3079" priority="518" operator="greaterThan">
      <formula>#REF!</formula>
    </cfRule>
  </conditionalFormatting>
  <conditionalFormatting sqref="E13:G13">
    <cfRule type="cellIs" dxfId="3078" priority="517" operator="greaterThan">
      <formula>$E$10</formula>
    </cfRule>
  </conditionalFormatting>
  <conditionalFormatting sqref="O13">
    <cfRule type="cellIs" dxfId="3077" priority="516" operator="greaterThan">
      <formula>$O$10</formula>
    </cfRule>
  </conditionalFormatting>
  <conditionalFormatting sqref="O13">
    <cfRule type="cellIs" dxfId="3076" priority="515" operator="greaterThan">
      <formula>$O$10</formula>
    </cfRule>
  </conditionalFormatting>
  <conditionalFormatting sqref="M12">
    <cfRule type="cellIs" dxfId="3075" priority="514" operator="greaterThan">
      <formula>$L$10</formula>
    </cfRule>
  </conditionalFormatting>
  <conditionalFormatting sqref="M12">
    <cfRule type="cellIs" dxfId="3074" priority="513" operator="greaterThan">
      <formula>$L$10</formula>
    </cfRule>
  </conditionalFormatting>
  <conditionalFormatting sqref="M13">
    <cfRule type="cellIs" dxfId="3073" priority="512" operator="greaterThan">
      <formula>$L$10</formula>
    </cfRule>
  </conditionalFormatting>
  <conditionalFormatting sqref="M13">
    <cfRule type="cellIs" dxfId="3072" priority="511" operator="greaterThan">
      <formula>$L$10</formula>
    </cfRule>
  </conditionalFormatting>
  <conditionalFormatting sqref="P12">
    <cfRule type="cellIs" dxfId="3071" priority="510" operator="greaterThan">
      <formula>#REF!</formula>
    </cfRule>
  </conditionalFormatting>
  <conditionalFormatting sqref="P13">
    <cfRule type="cellIs" dxfId="3070" priority="509" operator="greaterThan">
      <formula>#REF!</formula>
    </cfRule>
  </conditionalFormatting>
  <conditionalFormatting sqref="I14">
    <cfRule type="cellIs" dxfId="3069" priority="508" operator="greaterThan">
      <formula>$I$10</formula>
    </cfRule>
  </conditionalFormatting>
  <conditionalFormatting sqref="I14">
    <cfRule type="cellIs" dxfId="3068" priority="507" operator="greaterThan">
      <formula>$I$10</formula>
    </cfRule>
  </conditionalFormatting>
  <conditionalFormatting sqref="L14">
    <cfRule type="cellIs" dxfId="3067" priority="506" operator="greaterThan">
      <formula>$L$10</formula>
    </cfRule>
  </conditionalFormatting>
  <conditionalFormatting sqref="K14">
    <cfRule type="cellIs" dxfId="3066" priority="505" operator="greaterThan">
      <formula>$K$10</formula>
    </cfRule>
  </conditionalFormatting>
  <conditionalFormatting sqref="L14">
    <cfRule type="cellIs" dxfId="3065" priority="504" operator="greaterThan">
      <formula>$L$10</formula>
    </cfRule>
  </conditionalFormatting>
  <conditionalFormatting sqref="K14">
    <cfRule type="cellIs" dxfId="3064" priority="503" operator="greaterThan">
      <formula>$K$10</formula>
    </cfRule>
  </conditionalFormatting>
  <conditionalFormatting sqref="J14">
    <cfRule type="cellIs" dxfId="3063" priority="502" operator="greaterThan">
      <formula>$J$10</formula>
    </cfRule>
  </conditionalFormatting>
  <conditionalFormatting sqref="B14:D14">
    <cfRule type="cellIs" dxfId="3062" priority="501" operator="greaterThan">
      <formula>#REF!</formula>
    </cfRule>
  </conditionalFormatting>
  <conditionalFormatting sqref="E14:G14">
    <cfRule type="cellIs" dxfId="3061" priority="500" operator="greaterThan">
      <formula>$E$10</formula>
    </cfRule>
  </conditionalFormatting>
  <conditionalFormatting sqref="B14:D14">
    <cfRule type="cellIs" dxfId="3060" priority="499" operator="greaterThan">
      <formula>#REF!</formula>
    </cfRule>
  </conditionalFormatting>
  <conditionalFormatting sqref="E14:G14">
    <cfRule type="cellIs" dxfId="3059" priority="498" operator="greaterThan">
      <formula>$E$10</formula>
    </cfRule>
  </conditionalFormatting>
  <conditionalFormatting sqref="O14">
    <cfRule type="cellIs" dxfId="3058" priority="497" operator="greaterThan">
      <formula>$O$10</formula>
    </cfRule>
  </conditionalFormatting>
  <conditionalFormatting sqref="O14">
    <cfRule type="cellIs" dxfId="3057" priority="496" operator="greaterThan">
      <formula>$O$10</formula>
    </cfRule>
  </conditionalFormatting>
  <conditionalFormatting sqref="M14">
    <cfRule type="cellIs" dxfId="3056" priority="495" operator="greaterThan">
      <formula>$L$10</formula>
    </cfRule>
  </conditionalFormatting>
  <conditionalFormatting sqref="M14">
    <cfRule type="cellIs" dxfId="3055" priority="494" operator="greaterThan">
      <formula>$L$10</formula>
    </cfRule>
  </conditionalFormatting>
  <conditionalFormatting sqref="P14">
    <cfRule type="cellIs" dxfId="3054" priority="493" operator="greaterThan">
      <formula>#REF!</formula>
    </cfRule>
  </conditionalFormatting>
  <conditionalFormatting sqref="I15">
    <cfRule type="cellIs" dxfId="3053" priority="492" operator="greaterThan">
      <formula>$I$10</formula>
    </cfRule>
  </conditionalFormatting>
  <conditionalFormatting sqref="I15">
    <cfRule type="cellIs" dxfId="3052" priority="491" operator="greaterThan">
      <formula>$I$10</formula>
    </cfRule>
  </conditionalFormatting>
  <conditionalFormatting sqref="L15">
    <cfRule type="cellIs" dxfId="3051" priority="490" operator="greaterThan">
      <formula>$L$10</formula>
    </cfRule>
  </conditionalFormatting>
  <conditionalFormatting sqref="K15">
    <cfRule type="cellIs" dxfId="3050" priority="489" operator="greaterThan">
      <formula>$K$10</formula>
    </cfRule>
  </conditionalFormatting>
  <conditionalFormatting sqref="L15">
    <cfRule type="cellIs" dxfId="3049" priority="488" operator="greaterThan">
      <formula>$L$10</formula>
    </cfRule>
  </conditionalFormatting>
  <conditionalFormatting sqref="K15">
    <cfRule type="cellIs" dxfId="3048" priority="487" operator="greaterThan">
      <formula>$K$10</formula>
    </cfRule>
  </conditionalFormatting>
  <conditionalFormatting sqref="J15">
    <cfRule type="cellIs" dxfId="3047" priority="486" operator="greaterThan">
      <formula>$J$10</formula>
    </cfRule>
  </conditionalFormatting>
  <conditionalFormatting sqref="B15:D15">
    <cfRule type="cellIs" dxfId="3046" priority="485" operator="greaterThan">
      <formula>#REF!</formula>
    </cfRule>
  </conditionalFormatting>
  <conditionalFormatting sqref="E15:G15">
    <cfRule type="cellIs" dxfId="3045" priority="484" operator="greaterThan">
      <formula>$E$10</formula>
    </cfRule>
  </conditionalFormatting>
  <conditionalFormatting sqref="B15:D15">
    <cfRule type="cellIs" dxfId="3044" priority="483" operator="greaterThan">
      <formula>#REF!</formula>
    </cfRule>
  </conditionalFormatting>
  <conditionalFormatting sqref="E15:G15">
    <cfRule type="cellIs" dxfId="3043" priority="482" operator="greaterThan">
      <formula>$E$10</formula>
    </cfRule>
  </conditionalFormatting>
  <conditionalFormatting sqref="O15">
    <cfRule type="cellIs" dxfId="3042" priority="481" operator="greaterThan">
      <formula>$O$10</formula>
    </cfRule>
  </conditionalFormatting>
  <conditionalFormatting sqref="O15">
    <cfRule type="cellIs" dxfId="3041" priority="480" operator="greaterThan">
      <formula>$O$10</formula>
    </cfRule>
  </conditionalFormatting>
  <conditionalFormatting sqref="M15">
    <cfRule type="cellIs" dxfId="3040" priority="479" operator="greaterThan">
      <formula>$L$10</formula>
    </cfRule>
  </conditionalFormatting>
  <conditionalFormatting sqref="M15">
    <cfRule type="cellIs" dxfId="3039" priority="478" operator="greaterThan">
      <formula>$L$10</formula>
    </cfRule>
  </conditionalFormatting>
  <conditionalFormatting sqref="P15">
    <cfRule type="cellIs" dxfId="3038" priority="477" operator="greaterThan">
      <formula>#REF!</formula>
    </cfRule>
  </conditionalFormatting>
  <conditionalFormatting sqref="N11:N15">
    <cfRule type="cellIs" dxfId="3037" priority="476" operator="greaterThan">
      <formula>$L$10</formula>
    </cfRule>
  </conditionalFormatting>
  <conditionalFormatting sqref="N11:N15">
    <cfRule type="cellIs" dxfId="3036" priority="475" operator="greaterThan">
      <formula>$L$10</formula>
    </cfRule>
  </conditionalFormatting>
  <conditionalFormatting sqref="H11:H15">
    <cfRule type="cellIs" dxfId="3035" priority="474" operator="greaterThan">
      <formula>$E$10</formula>
    </cfRule>
  </conditionalFormatting>
  <conditionalFormatting sqref="H11:H15">
    <cfRule type="cellIs" dxfId="3034" priority="473" operator="greaterThan">
      <formula>$E$10</formula>
    </cfRule>
  </conditionalFormatting>
  <conditionalFormatting sqref="I29">
    <cfRule type="cellIs" dxfId="3033" priority="236" operator="greaterThan">
      <formula>$I$10</formula>
    </cfRule>
  </conditionalFormatting>
  <conditionalFormatting sqref="I29">
    <cfRule type="cellIs" dxfId="3032" priority="235" operator="greaterThan">
      <formula>$I$10</formula>
    </cfRule>
  </conditionalFormatting>
  <conditionalFormatting sqref="L29">
    <cfRule type="cellIs" dxfId="3031" priority="234" operator="greaterThan">
      <formula>$L$10</formula>
    </cfRule>
  </conditionalFormatting>
  <conditionalFormatting sqref="K29">
    <cfRule type="cellIs" dxfId="3030" priority="233" operator="greaterThan">
      <formula>$K$10</formula>
    </cfRule>
  </conditionalFormatting>
  <conditionalFormatting sqref="L29">
    <cfRule type="cellIs" dxfId="3029" priority="232" operator="greaterThan">
      <formula>$L$10</formula>
    </cfRule>
  </conditionalFormatting>
  <conditionalFormatting sqref="K29">
    <cfRule type="cellIs" dxfId="3028" priority="231" operator="greaterThan">
      <formula>$K$10</formula>
    </cfRule>
  </conditionalFormatting>
  <conditionalFormatting sqref="J29">
    <cfRule type="cellIs" dxfId="3027" priority="230" operator="greaterThan">
      <formula>$J$10</formula>
    </cfRule>
  </conditionalFormatting>
  <conditionalFormatting sqref="B29:D29">
    <cfRule type="cellIs" dxfId="3026" priority="229" operator="greaterThan">
      <formula>#REF!</formula>
    </cfRule>
  </conditionalFormatting>
  <conditionalFormatting sqref="E29:G29">
    <cfRule type="cellIs" dxfId="3025" priority="228" operator="greaterThan">
      <formula>$E$10</formula>
    </cfRule>
  </conditionalFormatting>
  <conditionalFormatting sqref="B29:D29">
    <cfRule type="cellIs" dxfId="3024" priority="227" operator="greaterThan">
      <formula>#REF!</formula>
    </cfRule>
  </conditionalFormatting>
  <conditionalFormatting sqref="E29:G29">
    <cfRule type="cellIs" dxfId="3023" priority="226" operator="greaterThan">
      <formula>$E$10</formula>
    </cfRule>
  </conditionalFormatting>
  <conditionalFormatting sqref="O29">
    <cfRule type="cellIs" dxfId="3022" priority="225" operator="greaterThan">
      <formula>$O$10</formula>
    </cfRule>
  </conditionalFormatting>
  <conditionalFormatting sqref="O29">
    <cfRule type="cellIs" dxfId="3021" priority="224" operator="greaterThan">
      <formula>$O$10</formula>
    </cfRule>
  </conditionalFormatting>
  <conditionalFormatting sqref="I30">
    <cfRule type="cellIs" dxfId="3020" priority="223" operator="greaterThan">
      <formula>$I$10</formula>
    </cfRule>
  </conditionalFormatting>
  <conditionalFormatting sqref="I30">
    <cfRule type="cellIs" dxfId="3019" priority="222" operator="greaterThan">
      <formula>$I$10</formula>
    </cfRule>
  </conditionalFormatting>
  <conditionalFormatting sqref="L30">
    <cfRule type="cellIs" dxfId="3018" priority="221" operator="greaterThan">
      <formula>$L$10</formula>
    </cfRule>
  </conditionalFormatting>
  <conditionalFormatting sqref="K30">
    <cfRule type="cellIs" dxfId="3017" priority="220" operator="greaterThan">
      <formula>$K$10</formula>
    </cfRule>
  </conditionalFormatting>
  <conditionalFormatting sqref="L30">
    <cfRule type="cellIs" dxfId="3016" priority="219" operator="greaterThan">
      <formula>$L$10</formula>
    </cfRule>
  </conditionalFormatting>
  <conditionalFormatting sqref="K30">
    <cfRule type="cellIs" dxfId="3015" priority="218" operator="greaterThan">
      <formula>$K$10</formula>
    </cfRule>
  </conditionalFormatting>
  <conditionalFormatting sqref="J30">
    <cfRule type="cellIs" dxfId="3014" priority="217" operator="greaterThan">
      <formula>$J$10</formula>
    </cfRule>
  </conditionalFormatting>
  <conditionalFormatting sqref="B30:D30">
    <cfRule type="cellIs" dxfId="3013" priority="216" operator="greaterThan">
      <formula>#REF!</formula>
    </cfRule>
  </conditionalFormatting>
  <conditionalFormatting sqref="E30:G30">
    <cfRule type="cellIs" dxfId="3012" priority="215" operator="greaterThan">
      <formula>$E$10</formula>
    </cfRule>
  </conditionalFormatting>
  <conditionalFormatting sqref="B30:D30">
    <cfRule type="cellIs" dxfId="3011" priority="214" operator="greaterThan">
      <formula>#REF!</formula>
    </cfRule>
  </conditionalFormatting>
  <conditionalFormatting sqref="E30:G30">
    <cfRule type="cellIs" dxfId="3010" priority="213" operator="greaterThan">
      <formula>$E$10</formula>
    </cfRule>
  </conditionalFormatting>
  <conditionalFormatting sqref="O30">
    <cfRule type="cellIs" dxfId="3009" priority="212" operator="greaterThan">
      <formula>$O$10</formula>
    </cfRule>
  </conditionalFormatting>
  <conditionalFormatting sqref="O30">
    <cfRule type="cellIs" dxfId="3008" priority="211" operator="greaterThan">
      <formula>$O$10</formula>
    </cfRule>
  </conditionalFormatting>
  <conditionalFormatting sqref="M29">
    <cfRule type="cellIs" dxfId="3007" priority="210" operator="greaterThan">
      <formula>$L$10</formula>
    </cfRule>
  </conditionalFormatting>
  <conditionalFormatting sqref="M29">
    <cfRule type="cellIs" dxfId="3006" priority="209" operator="greaterThan">
      <formula>$L$10</formula>
    </cfRule>
  </conditionalFormatting>
  <conditionalFormatting sqref="M30">
    <cfRule type="cellIs" dxfId="3005" priority="208" operator="greaterThan">
      <formula>$L$10</formula>
    </cfRule>
  </conditionalFormatting>
  <conditionalFormatting sqref="M30">
    <cfRule type="cellIs" dxfId="3004" priority="207" operator="greaterThan">
      <formula>$L$10</formula>
    </cfRule>
  </conditionalFormatting>
  <conditionalFormatting sqref="P29">
    <cfRule type="cellIs" dxfId="3003" priority="206" operator="greaterThan">
      <formula>#REF!</formula>
    </cfRule>
  </conditionalFormatting>
  <conditionalFormatting sqref="P30">
    <cfRule type="cellIs" dxfId="3002" priority="205" operator="greaterThan">
      <formula>#REF!</formula>
    </cfRule>
  </conditionalFormatting>
  <conditionalFormatting sqref="I31">
    <cfRule type="cellIs" dxfId="3001" priority="204" operator="greaterThan">
      <formula>$I$10</formula>
    </cfRule>
  </conditionalFormatting>
  <conditionalFormatting sqref="I31">
    <cfRule type="cellIs" dxfId="3000" priority="203" operator="greaterThan">
      <formula>$I$10</formula>
    </cfRule>
  </conditionalFormatting>
  <conditionalFormatting sqref="L31">
    <cfRule type="cellIs" dxfId="2999" priority="202" operator="greaterThan">
      <formula>$L$10</formula>
    </cfRule>
  </conditionalFormatting>
  <conditionalFormatting sqref="K31">
    <cfRule type="cellIs" dxfId="2998" priority="201" operator="greaterThan">
      <formula>$K$10</formula>
    </cfRule>
  </conditionalFormatting>
  <conditionalFormatting sqref="L31">
    <cfRule type="cellIs" dxfId="2997" priority="200" operator="greaterThan">
      <formula>$L$10</formula>
    </cfRule>
  </conditionalFormatting>
  <conditionalFormatting sqref="K31">
    <cfRule type="cellIs" dxfId="2996" priority="199" operator="greaterThan">
      <formula>$K$10</formula>
    </cfRule>
  </conditionalFormatting>
  <conditionalFormatting sqref="J31">
    <cfRule type="cellIs" dxfId="2995" priority="198" operator="greaterThan">
      <formula>$J$10</formula>
    </cfRule>
  </conditionalFormatting>
  <conditionalFormatting sqref="B31:D31">
    <cfRule type="cellIs" dxfId="2994" priority="197" operator="greaterThan">
      <formula>#REF!</formula>
    </cfRule>
  </conditionalFormatting>
  <conditionalFormatting sqref="E31:G31">
    <cfRule type="cellIs" dxfId="2993" priority="196" operator="greaterThan">
      <formula>$E$10</formula>
    </cfRule>
  </conditionalFormatting>
  <conditionalFormatting sqref="B31:D31">
    <cfRule type="cellIs" dxfId="2992" priority="195" operator="greaterThan">
      <formula>#REF!</formula>
    </cfRule>
  </conditionalFormatting>
  <conditionalFormatting sqref="E31:G31">
    <cfRule type="cellIs" dxfId="2991" priority="194" operator="greaterThan">
      <formula>$E$10</formula>
    </cfRule>
  </conditionalFormatting>
  <conditionalFormatting sqref="O31">
    <cfRule type="cellIs" dxfId="2990" priority="193" operator="greaterThan">
      <formula>$O$10</formula>
    </cfRule>
  </conditionalFormatting>
  <conditionalFormatting sqref="O31">
    <cfRule type="cellIs" dxfId="2989" priority="192" operator="greaterThan">
      <formula>$O$10</formula>
    </cfRule>
  </conditionalFormatting>
  <conditionalFormatting sqref="M31">
    <cfRule type="cellIs" dxfId="2988" priority="191" operator="greaterThan">
      <formula>$L$10</formula>
    </cfRule>
  </conditionalFormatting>
  <conditionalFormatting sqref="M31">
    <cfRule type="cellIs" dxfId="2987" priority="190" operator="greaterThan">
      <formula>$L$10</formula>
    </cfRule>
  </conditionalFormatting>
  <conditionalFormatting sqref="P31">
    <cfRule type="cellIs" dxfId="2986" priority="189" operator="greaterThan">
      <formula>#REF!</formula>
    </cfRule>
  </conditionalFormatting>
  <conditionalFormatting sqref="I32">
    <cfRule type="cellIs" dxfId="2985" priority="188" operator="greaterThan">
      <formula>$I$10</formula>
    </cfRule>
  </conditionalFormatting>
  <conditionalFormatting sqref="I32">
    <cfRule type="cellIs" dxfId="2984" priority="187" operator="greaterThan">
      <formula>$I$10</formula>
    </cfRule>
  </conditionalFormatting>
  <conditionalFormatting sqref="L32">
    <cfRule type="cellIs" dxfId="2983" priority="186" operator="greaterThan">
      <formula>$L$10</formula>
    </cfRule>
  </conditionalFormatting>
  <conditionalFormatting sqref="K32">
    <cfRule type="cellIs" dxfId="2982" priority="185" operator="greaterThan">
      <formula>$K$10</formula>
    </cfRule>
  </conditionalFormatting>
  <conditionalFormatting sqref="L32">
    <cfRule type="cellIs" dxfId="2981" priority="184" operator="greaterThan">
      <formula>$L$10</formula>
    </cfRule>
  </conditionalFormatting>
  <conditionalFormatting sqref="K32">
    <cfRule type="cellIs" dxfId="2980" priority="183" operator="greaterThan">
      <formula>$K$10</formula>
    </cfRule>
  </conditionalFormatting>
  <conditionalFormatting sqref="J32">
    <cfRule type="cellIs" dxfId="2979" priority="182" operator="greaterThan">
      <formula>$J$10</formula>
    </cfRule>
  </conditionalFormatting>
  <conditionalFormatting sqref="B32:D32">
    <cfRule type="cellIs" dxfId="2978" priority="181" operator="greaterThan">
      <formula>#REF!</formula>
    </cfRule>
  </conditionalFormatting>
  <conditionalFormatting sqref="E32:G32">
    <cfRule type="cellIs" dxfId="2977" priority="180" operator="greaterThan">
      <formula>$E$10</formula>
    </cfRule>
  </conditionalFormatting>
  <conditionalFormatting sqref="B32:D32">
    <cfRule type="cellIs" dxfId="2976" priority="179" operator="greaterThan">
      <formula>#REF!</formula>
    </cfRule>
  </conditionalFormatting>
  <conditionalFormatting sqref="E32:G32">
    <cfRule type="cellIs" dxfId="2975" priority="178" operator="greaterThan">
      <formula>$E$10</formula>
    </cfRule>
  </conditionalFormatting>
  <conditionalFormatting sqref="O32">
    <cfRule type="cellIs" dxfId="2974" priority="177" operator="greaterThan">
      <formula>$O$10</formula>
    </cfRule>
  </conditionalFormatting>
  <conditionalFormatting sqref="O32">
    <cfRule type="cellIs" dxfId="2973" priority="176" operator="greaterThan">
      <formula>$O$10</formula>
    </cfRule>
  </conditionalFormatting>
  <conditionalFormatting sqref="M32">
    <cfRule type="cellIs" dxfId="2972" priority="175" operator="greaterThan">
      <formula>$L$10</formula>
    </cfRule>
  </conditionalFormatting>
  <conditionalFormatting sqref="M32">
    <cfRule type="cellIs" dxfId="2971" priority="174" operator="greaterThan">
      <formula>$L$10</formula>
    </cfRule>
  </conditionalFormatting>
  <conditionalFormatting sqref="P32">
    <cfRule type="cellIs" dxfId="2970" priority="173" operator="greaterThan">
      <formula>#REF!</formula>
    </cfRule>
  </conditionalFormatting>
  <conditionalFormatting sqref="N29:N32">
    <cfRule type="cellIs" dxfId="2969" priority="172" operator="greaterThan">
      <formula>$L$10</formula>
    </cfRule>
  </conditionalFormatting>
  <conditionalFormatting sqref="N29:N32">
    <cfRule type="cellIs" dxfId="2968" priority="171" operator="greaterThan">
      <formula>$L$10</formula>
    </cfRule>
  </conditionalFormatting>
  <conditionalFormatting sqref="H29:H32">
    <cfRule type="cellIs" dxfId="2967" priority="170" operator="greaterThan">
      <formula>$E$10</formula>
    </cfRule>
  </conditionalFormatting>
  <conditionalFormatting sqref="H29:H32">
    <cfRule type="cellIs" dxfId="2966" priority="169" operator="greaterThan">
      <formula>$E$10</formula>
    </cfRule>
  </conditionalFormatting>
  <conditionalFormatting sqref="I33">
    <cfRule type="cellIs" dxfId="2965" priority="168" operator="greaterThan">
      <formula>$I$10</formula>
    </cfRule>
  </conditionalFormatting>
  <conditionalFormatting sqref="I33">
    <cfRule type="cellIs" dxfId="2964" priority="167" operator="greaterThan">
      <formula>$I$10</formula>
    </cfRule>
  </conditionalFormatting>
  <conditionalFormatting sqref="L33">
    <cfRule type="cellIs" dxfId="2963" priority="166" operator="greaterThan">
      <formula>$L$10</formula>
    </cfRule>
  </conditionalFormatting>
  <conditionalFormatting sqref="K33">
    <cfRule type="cellIs" dxfId="2962" priority="165" operator="greaterThan">
      <formula>$K$10</formula>
    </cfRule>
  </conditionalFormatting>
  <conditionalFormatting sqref="L33">
    <cfRule type="cellIs" dxfId="2961" priority="164" operator="greaterThan">
      <formula>$L$10</formula>
    </cfRule>
  </conditionalFormatting>
  <conditionalFormatting sqref="K33">
    <cfRule type="cellIs" dxfId="2960" priority="163" operator="greaterThan">
      <formula>$K$10</formula>
    </cfRule>
  </conditionalFormatting>
  <conditionalFormatting sqref="J33">
    <cfRule type="cellIs" dxfId="2959" priority="162" operator="greaterThan">
      <formula>$J$10</formula>
    </cfRule>
  </conditionalFormatting>
  <conditionalFormatting sqref="B33:D33">
    <cfRule type="cellIs" dxfId="2958" priority="161" operator="greaterThan">
      <formula>#REF!</formula>
    </cfRule>
  </conditionalFormatting>
  <conditionalFormatting sqref="E33:G33">
    <cfRule type="cellIs" dxfId="2957" priority="160" operator="greaterThan">
      <formula>$E$10</formula>
    </cfRule>
  </conditionalFormatting>
  <conditionalFormatting sqref="B33:D33">
    <cfRule type="cellIs" dxfId="2956" priority="159" operator="greaterThan">
      <formula>#REF!</formula>
    </cfRule>
  </conditionalFormatting>
  <conditionalFormatting sqref="E33:G33">
    <cfRule type="cellIs" dxfId="2955" priority="158" operator="greaterThan">
      <formula>$E$10</formula>
    </cfRule>
  </conditionalFormatting>
  <conditionalFormatting sqref="O33">
    <cfRule type="cellIs" dxfId="2954" priority="157" operator="greaterThan">
      <formula>$O$10</formula>
    </cfRule>
  </conditionalFormatting>
  <conditionalFormatting sqref="O33">
    <cfRule type="cellIs" dxfId="2953" priority="156" operator="greaterThan">
      <formula>$O$10</formula>
    </cfRule>
  </conditionalFormatting>
  <conditionalFormatting sqref="M33">
    <cfRule type="cellIs" dxfId="2952" priority="155" operator="greaterThan">
      <formula>$L$10</formula>
    </cfRule>
  </conditionalFormatting>
  <conditionalFormatting sqref="M33">
    <cfRule type="cellIs" dxfId="2951" priority="154" operator="greaterThan">
      <formula>$L$10</formula>
    </cfRule>
  </conditionalFormatting>
  <conditionalFormatting sqref="P33">
    <cfRule type="cellIs" dxfId="2950" priority="153" operator="greaterThan">
      <formula>#REF!</formula>
    </cfRule>
  </conditionalFormatting>
  <conditionalFormatting sqref="P35">
    <cfRule type="cellIs" dxfId="2949" priority="117" operator="greaterThan">
      <formula>#REF!</formula>
    </cfRule>
  </conditionalFormatting>
  <conditionalFormatting sqref="I34">
    <cfRule type="cellIs" dxfId="2948" priority="152" operator="greaterThan">
      <formula>$I$10</formula>
    </cfRule>
  </conditionalFormatting>
  <conditionalFormatting sqref="I34">
    <cfRule type="cellIs" dxfId="2947" priority="151" operator="greaterThan">
      <formula>$I$10</formula>
    </cfRule>
  </conditionalFormatting>
  <conditionalFormatting sqref="L34">
    <cfRule type="cellIs" dxfId="2946" priority="150" operator="greaterThan">
      <formula>$L$10</formula>
    </cfRule>
  </conditionalFormatting>
  <conditionalFormatting sqref="K34">
    <cfRule type="cellIs" dxfId="2945" priority="149" operator="greaterThan">
      <formula>$K$10</formula>
    </cfRule>
  </conditionalFormatting>
  <conditionalFormatting sqref="L34">
    <cfRule type="cellIs" dxfId="2944" priority="148" operator="greaterThan">
      <formula>$L$10</formula>
    </cfRule>
  </conditionalFormatting>
  <conditionalFormatting sqref="K34">
    <cfRule type="cellIs" dxfId="2943" priority="147" operator="greaterThan">
      <formula>$K$10</formula>
    </cfRule>
  </conditionalFormatting>
  <conditionalFormatting sqref="J34">
    <cfRule type="cellIs" dxfId="2942" priority="146" operator="greaterThan">
      <formula>$J$10</formula>
    </cfRule>
  </conditionalFormatting>
  <conditionalFormatting sqref="B34:D34">
    <cfRule type="cellIs" dxfId="2941" priority="145" operator="greaterThan">
      <formula>#REF!</formula>
    </cfRule>
  </conditionalFormatting>
  <conditionalFormatting sqref="B34:D34">
    <cfRule type="cellIs" dxfId="2940" priority="144" operator="greaterThan">
      <formula>#REF!</formula>
    </cfRule>
  </conditionalFormatting>
  <conditionalFormatting sqref="O34">
    <cfRule type="cellIs" dxfId="2939" priority="143" operator="greaterThan">
      <formula>$O$10</formula>
    </cfRule>
  </conditionalFormatting>
  <conditionalFormatting sqref="O34">
    <cfRule type="cellIs" dxfId="2938" priority="142" operator="greaterThan">
      <formula>$O$10</formula>
    </cfRule>
  </conditionalFormatting>
  <conditionalFormatting sqref="I35">
    <cfRule type="cellIs" dxfId="2937" priority="141" operator="greaterThan">
      <formula>$I$10</formula>
    </cfRule>
  </conditionalFormatting>
  <conditionalFormatting sqref="I35">
    <cfRule type="cellIs" dxfId="2936" priority="140" operator="greaterThan">
      <formula>$I$10</formula>
    </cfRule>
  </conditionalFormatting>
  <conditionalFormatting sqref="L35">
    <cfRule type="cellIs" dxfId="2935" priority="139" operator="greaterThan">
      <formula>$L$10</formula>
    </cfRule>
  </conditionalFormatting>
  <conditionalFormatting sqref="K35">
    <cfRule type="cellIs" dxfId="2934" priority="138" operator="greaterThan">
      <formula>$K$10</formula>
    </cfRule>
  </conditionalFormatting>
  <conditionalFormatting sqref="L35">
    <cfRule type="cellIs" dxfId="2933" priority="137" operator="greaterThan">
      <formula>$L$10</formula>
    </cfRule>
  </conditionalFormatting>
  <conditionalFormatting sqref="K35">
    <cfRule type="cellIs" dxfId="2932" priority="136" operator="greaterThan">
      <formula>$K$10</formula>
    </cfRule>
  </conditionalFormatting>
  <conditionalFormatting sqref="J35">
    <cfRule type="cellIs" dxfId="2931" priority="135" operator="greaterThan">
      <formula>$J$10</formula>
    </cfRule>
  </conditionalFormatting>
  <conditionalFormatting sqref="B35:D35">
    <cfRule type="cellIs" dxfId="2930" priority="134" operator="greaterThan">
      <formula>#REF!</formula>
    </cfRule>
  </conditionalFormatting>
  <conditionalFormatting sqref="E35:G35">
    <cfRule type="cellIs" dxfId="2929" priority="133" operator="greaterThan">
      <formula>$E$10</formula>
    </cfRule>
  </conditionalFormatting>
  <conditionalFormatting sqref="B35:D35">
    <cfRule type="cellIs" dxfId="2928" priority="132" operator="greaterThan">
      <formula>#REF!</formula>
    </cfRule>
  </conditionalFormatting>
  <conditionalFormatting sqref="E35:G35">
    <cfRule type="cellIs" dxfId="2927" priority="131" operator="greaterThan">
      <formula>$E$10</formula>
    </cfRule>
  </conditionalFormatting>
  <conditionalFormatting sqref="O35">
    <cfRule type="cellIs" dxfId="2926" priority="130" operator="greaterThan">
      <formula>$O$10</formula>
    </cfRule>
  </conditionalFormatting>
  <conditionalFormatting sqref="O35">
    <cfRule type="cellIs" dxfId="2925" priority="129" operator="greaterThan">
      <formula>$O$10</formula>
    </cfRule>
  </conditionalFormatting>
  <conditionalFormatting sqref="M34">
    <cfRule type="cellIs" dxfId="2924" priority="128" operator="greaterThan">
      <formula>$L$10</formula>
    </cfRule>
  </conditionalFormatting>
  <conditionalFormatting sqref="M34">
    <cfRule type="cellIs" dxfId="2923" priority="127" operator="greaterThan">
      <formula>$L$10</formula>
    </cfRule>
  </conditionalFormatting>
  <conditionalFormatting sqref="M35">
    <cfRule type="cellIs" dxfId="2922" priority="126" operator="greaterThan">
      <formula>$L$10</formula>
    </cfRule>
  </conditionalFormatting>
  <conditionalFormatting sqref="M35">
    <cfRule type="cellIs" dxfId="2921" priority="125" operator="greaterThan">
      <formula>$L$10</formula>
    </cfRule>
  </conditionalFormatting>
  <conditionalFormatting sqref="E34">
    <cfRule type="cellIs" dxfId="2920" priority="124" operator="greaterThan">
      <formula>#REF!</formula>
    </cfRule>
  </conditionalFormatting>
  <conditionalFormatting sqref="E34">
    <cfRule type="cellIs" dxfId="2919" priority="123" operator="greaterThan">
      <formula>#REF!</formula>
    </cfRule>
  </conditionalFormatting>
  <conditionalFormatting sqref="F34">
    <cfRule type="cellIs" dxfId="2918" priority="122" operator="greaterThan">
      <formula>#REF!</formula>
    </cfRule>
  </conditionalFormatting>
  <conditionalFormatting sqref="F34">
    <cfRule type="cellIs" dxfId="2917" priority="121" operator="greaterThan">
      <formula>#REF!</formula>
    </cfRule>
  </conditionalFormatting>
  <conditionalFormatting sqref="G34">
    <cfRule type="cellIs" dxfId="2916" priority="120" operator="greaterThan">
      <formula>#REF!</formula>
    </cfRule>
  </conditionalFormatting>
  <conditionalFormatting sqref="G34">
    <cfRule type="cellIs" dxfId="2915" priority="119" operator="greaterThan">
      <formula>#REF!</formula>
    </cfRule>
  </conditionalFormatting>
  <conditionalFormatting sqref="P34">
    <cfRule type="cellIs" dxfId="2914" priority="118" operator="greaterThan">
      <formula>#REF!</formula>
    </cfRule>
  </conditionalFormatting>
  <conditionalFormatting sqref="N33:N35">
    <cfRule type="cellIs" dxfId="2913" priority="116" operator="greaterThan">
      <formula>$L$10</formula>
    </cfRule>
  </conditionalFormatting>
  <conditionalFormatting sqref="N33:N35">
    <cfRule type="cellIs" dxfId="2912" priority="115" operator="greaterThan">
      <formula>$L$10</formula>
    </cfRule>
  </conditionalFormatting>
  <conditionalFormatting sqref="H33">
    <cfRule type="cellIs" dxfId="2911" priority="114" operator="greaterThan">
      <formula>$E$10</formula>
    </cfRule>
  </conditionalFormatting>
  <conditionalFormatting sqref="H33">
    <cfRule type="cellIs" dxfId="2910" priority="113" operator="greaterThan">
      <formula>$E$10</formula>
    </cfRule>
  </conditionalFormatting>
  <conditionalFormatting sqref="H34:H35">
    <cfRule type="cellIs" dxfId="2909" priority="112" operator="greaterThan">
      <formula>$E$10</formula>
    </cfRule>
  </conditionalFormatting>
  <conditionalFormatting sqref="H34:H35">
    <cfRule type="cellIs" dxfId="2908" priority="111" operator="greaterThan">
      <formula>$E$10</formula>
    </cfRule>
  </conditionalFormatting>
  <conditionalFormatting sqref="I36">
    <cfRule type="cellIs" dxfId="2907" priority="110" operator="greaterThan">
      <formula>$I$10</formula>
    </cfRule>
  </conditionalFormatting>
  <conditionalFormatting sqref="I36">
    <cfRule type="cellIs" dxfId="2906" priority="109" operator="greaterThan">
      <formula>$I$10</formula>
    </cfRule>
  </conditionalFormatting>
  <conditionalFormatting sqref="L36">
    <cfRule type="cellIs" dxfId="2905" priority="108" operator="greaterThan">
      <formula>$L$10</formula>
    </cfRule>
  </conditionalFormatting>
  <conditionalFormatting sqref="K36">
    <cfRule type="cellIs" dxfId="2904" priority="107" operator="greaterThan">
      <formula>$K$10</formula>
    </cfRule>
  </conditionalFormatting>
  <conditionalFormatting sqref="L36">
    <cfRule type="cellIs" dxfId="2903" priority="106" operator="greaterThan">
      <formula>$L$10</formula>
    </cfRule>
  </conditionalFormatting>
  <conditionalFormatting sqref="K36">
    <cfRule type="cellIs" dxfId="2902" priority="105" operator="greaterThan">
      <formula>$K$10</formula>
    </cfRule>
  </conditionalFormatting>
  <conditionalFormatting sqref="J36">
    <cfRule type="cellIs" dxfId="2901" priority="104" operator="greaterThan">
      <formula>$J$10</formula>
    </cfRule>
  </conditionalFormatting>
  <conditionalFormatting sqref="B36:D36">
    <cfRule type="cellIs" dxfId="2900" priority="103" operator="greaterThan">
      <formula>#REF!</formula>
    </cfRule>
  </conditionalFormatting>
  <conditionalFormatting sqref="E36:G36">
    <cfRule type="cellIs" dxfId="2899" priority="102" operator="greaterThan">
      <formula>$E$10</formula>
    </cfRule>
  </conditionalFormatting>
  <conditionalFormatting sqref="B36:D36">
    <cfRule type="cellIs" dxfId="2898" priority="101" operator="greaterThan">
      <formula>#REF!</formula>
    </cfRule>
  </conditionalFormatting>
  <conditionalFormatting sqref="E36:G36">
    <cfRule type="cellIs" dxfId="2897" priority="100" operator="greaterThan">
      <formula>$E$10</formula>
    </cfRule>
  </conditionalFormatting>
  <conditionalFormatting sqref="O36">
    <cfRule type="cellIs" dxfId="2896" priority="99" operator="greaterThan">
      <formula>$O$10</formula>
    </cfRule>
  </conditionalFormatting>
  <conditionalFormatting sqref="O36">
    <cfRule type="cellIs" dxfId="2895" priority="98" operator="greaterThan">
      <formula>$O$10</formula>
    </cfRule>
  </conditionalFormatting>
  <conditionalFormatting sqref="I37">
    <cfRule type="cellIs" dxfId="2894" priority="97" operator="greaterThan">
      <formula>$I$10</formula>
    </cfRule>
  </conditionalFormatting>
  <conditionalFormatting sqref="I37">
    <cfRule type="cellIs" dxfId="2893" priority="96" operator="greaterThan">
      <formula>$I$10</formula>
    </cfRule>
  </conditionalFormatting>
  <conditionalFormatting sqref="L37">
    <cfRule type="cellIs" dxfId="2892" priority="95" operator="greaterThan">
      <formula>$L$10</formula>
    </cfRule>
  </conditionalFormatting>
  <conditionalFormatting sqref="K37">
    <cfRule type="cellIs" dxfId="2891" priority="94" operator="greaterThan">
      <formula>$K$10</formula>
    </cfRule>
  </conditionalFormatting>
  <conditionalFormatting sqref="L37">
    <cfRule type="cellIs" dxfId="2890" priority="93" operator="greaterThan">
      <formula>$L$10</formula>
    </cfRule>
  </conditionalFormatting>
  <conditionalFormatting sqref="K37">
    <cfRule type="cellIs" dxfId="2889" priority="92" operator="greaterThan">
      <formula>$K$10</formula>
    </cfRule>
  </conditionalFormatting>
  <conditionalFormatting sqref="J37">
    <cfRule type="cellIs" dxfId="2888" priority="91" operator="greaterThan">
      <formula>$J$10</formula>
    </cfRule>
  </conditionalFormatting>
  <conditionalFormatting sqref="B37:D37">
    <cfRule type="cellIs" dxfId="2887" priority="90" operator="greaterThan">
      <formula>#REF!</formula>
    </cfRule>
  </conditionalFormatting>
  <conditionalFormatting sqref="E37:G37">
    <cfRule type="cellIs" dxfId="2886" priority="89" operator="greaterThan">
      <formula>$E$10</formula>
    </cfRule>
  </conditionalFormatting>
  <conditionalFormatting sqref="B37:D37">
    <cfRule type="cellIs" dxfId="2885" priority="88" operator="greaterThan">
      <formula>#REF!</formula>
    </cfRule>
  </conditionalFormatting>
  <conditionalFormatting sqref="E37:G37">
    <cfRule type="cellIs" dxfId="2884" priority="87" operator="greaterThan">
      <formula>$E$10</formula>
    </cfRule>
  </conditionalFormatting>
  <conditionalFormatting sqref="O37">
    <cfRule type="cellIs" dxfId="2883" priority="86" operator="greaterThan">
      <formula>$O$10</formula>
    </cfRule>
  </conditionalFormatting>
  <conditionalFormatting sqref="O37">
    <cfRule type="cellIs" dxfId="2882" priority="85" operator="greaterThan">
      <formula>$O$10</formula>
    </cfRule>
  </conditionalFormatting>
  <conditionalFormatting sqref="M36">
    <cfRule type="cellIs" dxfId="2881" priority="84" operator="greaterThan">
      <formula>$L$10</formula>
    </cfRule>
  </conditionalFormatting>
  <conditionalFormatting sqref="M36">
    <cfRule type="cellIs" dxfId="2880" priority="83" operator="greaterThan">
      <formula>$L$10</formula>
    </cfRule>
  </conditionalFormatting>
  <conditionalFormatting sqref="M37">
    <cfRule type="cellIs" dxfId="2879" priority="82" operator="greaterThan">
      <formula>$L$10</formula>
    </cfRule>
  </conditionalFormatting>
  <conditionalFormatting sqref="M37">
    <cfRule type="cellIs" dxfId="2878" priority="81" operator="greaterThan">
      <formula>$L$10</formula>
    </cfRule>
  </conditionalFormatting>
  <conditionalFormatting sqref="P36">
    <cfRule type="cellIs" dxfId="2877" priority="80" operator="greaterThan">
      <formula>#REF!</formula>
    </cfRule>
  </conditionalFormatting>
  <conditionalFormatting sqref="P37">
    <cfRule type="cellIs" dxfId="2876" priority="79" operator="greaterThan">
      <formula>#REF!</formula>
    </cfRule>
  </conditionalFormatting>
  <conditionalFormatting sqref="I38">
    <cfRule type="cellIs" dxfId="2875" priority="78" operator="greaterThan">
      <formula>$I$10</formula>
    </cfRule>
  </conditionalFormatting>
  <conditionalFormatting sqref="I38">
    <cfRule type="cellIs" dxfId="2874" priority="77" operator="greaterThan">
      <formula>$I$10</formula>
    </cfRule>
  </conditionalFormatting>
  <conditionalFormatting sqref="L38">
    <cfRule type="cellIs" dxfId="2873" priority="76" operator="greaterThan">
      <formula>$L$10</formula>
    </cfRule>
  </conditionalFormatting>
  <conditionalFormatting sqref="K38">
    <cfRule type="cellIs" dxfId="2872" priority="75" operator="greaterThan">
      <formula>$K$10</formula>
    </cfRule>
  </conditionalFormatting>
  <conditionalFormatting sqref="L38">
    <cfRule type="cellIs" dxfId="2871" priority="74" operator="greaterThan">
      <formula>$L$10</formula>
    </cfRule>
  </conditionalFormatting>
  <conditionalFormatting sqref="K38">
    <cfRule type="cellIs" dxfId="2870" priority="73" operator="greaterThan">
      <formula>$K$10</formula>
    </cfRule>
  </conditionalFormatting>
  <conditionalFormatting sqref="J38">
    <cfRule type="cellIs" dxfId="2869" priority="72" operator="greaterThan">
      <formula>$J$10</formula>
    </cfRule>
  </conditionalFormatting>
  <conditionalFormatting sqref="B38:D38">
    <cfRule type="cellIs" dxfId="2868" priority="71" operator="greaterThan">
      <formula>#REF!</formula>
    </cfRule>
  </conditionalFormatting>
  <conditionalFormatting sqref="E38:G38">
    <cfRule type="cellIs" dxfId="2867" priority="70" operator="greaterThan">
      <formula>$E$10</formula>
    </cfRule>
  </conditionalFormatting>
  <conditionalFormatting sqref="B38:D38">
    <cfRule type="cellIs" dxfId="2866" priority="69" operator="greaterThan">
      <formula>#REF!</formula>
    </cfRule>
  </conditionalFormatting>
  <conditionalFormatting sqref="E38:G38">
    <cfRule type="cellIs" dxfId="2865" priority="68" operator="greaterThan">
      <formula>$E$10</formula>
    </cfRule>
  </conditionalFormatting>
  <conditionalFormatting sqref="O38">
    <cfRule type="cellIs" dxfId="2864" priority="67" operator="greaterThan">
      <formula>$O$10</formula>
    </cfRule>
  </conditionalFormatting>
  <conditionalFormatting sqref="O38">
    <cfRule type="cellIs" dxfId="2863" priority="66" operator="greaterThan">
      <formula>$O$10</formula>
    </cfRule>
  </conditionalFormatting>
  <conditionalFormatting sqref="M38">
    <cfRule type="cellIs" dxfId="2862" priority="65" operator="greaterThan">
      <formula>$L$10</formula>
    </cfRule>
  </conditionalFormatting>
  <conditionalFormatting sqref="M38">
    <cfRule type="cellIs" dxfId="2861" priority="64" operator="greaterThan">
      <formula>$L$10</formula>
    </cfRule>
  </conditionalFormatting>
  <conditionalFormatting sqref="P38">
    <cfRule type="cellIs" dxfId="2860" priority="63" operator="greaterThan">
      <formula>#REF!</formula>
    </cfRule>
  </conditionalFormatting>
  <conditionalFormatting sqref="I39">
    <cfRule type="cellIs" dxfId="2859" priority="62" operator="greaterThan">
      <formula>$I$10</formula>
    </cfRule>
  </conditionalFormatting>
  <conditionalFormatting sqref="I39">
    <cfRule type="cellIs" dxfId="2858" priority="61" operator="greaterThan">
      <formula>$I$10</formula>
    </cfRule>
  </conditionalFormatting>
  <conditionalFormatting sqref="L39">
    <cfRule type="cellIs" dxfId="2857" priority="60" operator="greaterThan">
      <formula>$L$10</formula>
    </cfRule>
  </conditionalFormatting>
  <conditionalFormatting sqref="K39">
    <cfRule type="cellIs" dxfId="2856" priority="59" operator="greaterThan">
      <formula>$K$10</formula>
    </cfRule>
  </conditionalFormatting>
  <conditionalFormatting sqref="L39">
    <cfRule type="cellIs" dxfId="2855" priority="58" operator="greaterThan">
      <formula>$L$10</formula>
    </cfRule>
  </conditionalFormatting>
  <conditionalFormatting sqref="K39">
    <cfRule type="cellIs" dxfId="2854" priority="57" operator="greaterThan">
      <formula>$K$10</formula>
    </cfRule>
  </conditionalFormatting>
  <conditionalFormatting sqref="J39">
    <cfRule type="cellIs" dxfId="2853" priority="56" operator="greaterThan">
      <formula>$J$10</formula>
    </cfRule>
  </conditionalFormatting>
  <conditionalFormatting sqref="B39:D39">
    <cfRule type="cellIs" dxfId="2852" priority="55" operator="greaterThan">
      <formula>#REF!</formula>
    </cfRule>
  </conditionalFormatting>
  <conditionalFormatting sqref="E39:G39">
    <cfRule type="cellIs" dxfId="2851" priority="54" operator="greaterThan">
      <formula>$E$10</formula>
    </cfRule>
  </conditionalFormatting>
  <conditionalFormatting sqref="B39:D39">
    <cfRule type="cellIs" dxfId="2850" priority="53" operator="greaterThan">
      <formula>#REF!</formula>
    </cfRule>
  </conditionalFormatting>
  <conditionalFormatting sqref="E39:G39">
    <cfRule type="cellIs" dxfId="2849" priority="52" operator="greaterThan">
      <formula>$E$10</formula>
    </cfRule>
  </conditionalFormatting>
  <conditionalFormatting sqref="O39">
    <cfRule type="cellIs" dxfId="2848" priority="51" operator="greaterThan">
      <formula>$O$10</formula>
    </cfRule>
  </conditionalFormatting>
  <conditionalFormatting sqref="O39">
    <cfRule type="cellIs" dxfId="2847" priority="50" operator="greaterThan">
      <formula>$O$10</formula>
    </cfRule>
  </conditionalFormatting>
  <conditionalFormatting sqref="M39">
    <cfRule type="cellIs" dxfId="2846" priority="49" operator="greaterThan">
      <formula>$L$10</formula>
    </cfRule>
  </conditionalFormatting>
  <conditionalFormatting sqref="M39">
    <cfRule type="cellIs" dxfId="2845" priority="48" operator="greaterThan">
      <formula>$L$10</formula>
    </cfRule>
  </conditionalFormatting>
  <conditionalFormatting sqref="P39">
    <cfRule type="cellIs" dxfId="2844" priority="47" operator="greaterThan">
      <formula>#REF!</formula>
    </cfRule>
  </conditionalFormatting>
  <conditionalFormatting sqref="N36:N39">
    <cfRule type="cellIs" dxfId="2843" priority="46" operator="greaterThan">
      <formula>$L$10</formula>
    </cfRule>
  </conditionalFormatting>
  <conditionalFormatting sqref="N36:N39">
    <cfRule type="cellIs" dxfId="2842" priority="45" operator="greaterThan">
      <formula>$L$10</formula>
    </cfRule>
  </conditionalFormatting>
  <conditionalFormatting sqref="H36:H39">
    <cfRule type="cellIs" dxfId="2841" priority="44" operator="greaterThan">
      <formula>$E$10</formula>
    </cfRule>
  </conditionalFormatting>
  <conditionalFormatting sqref="H36:H39">
    <cfRule type="cellIs" dxfId="2840" priority="43" operator="greaterThan">
      <formula>$E$10</formula>
    </cfRule>
  </conditionalFormatting>
  <conditionalFormatting sqref="I40">
    <cfRule type="cellIs" dxfId="2839" priority="42" operator="greaterThan">
      <formula>$I$10</formula>
    </cfRule>
  </conditionalFormatting>
  <conditionalFormatting sqref="I40">
    <cfRule type="cellIs" dxfId="2838" priority="41" operator="greaterThan">
      <formula>$I$10</formula>
    </cfRule>
  </conditionalFormatting>
  <conditionalFormatting sqref="L40">
    <cfRule type="cellIs" dxfId="2837" priority="40" operator="greaterThan">
      <formula>$L$10</formula>
    </cfRule>
  </conditionalFormatting>
  <conditionalFormatting sqref="K40">
    <cfRule type="cellIs" dxfId="2836" priority="39" operator="greaterThan">
      <formula>$K$10</formula>
    </cfRule>
  </conditionalFormatting>
  <conditionalFormatting sqref="L40">
    <cfRule type="cellIs" dxfId="2835" priority="38" operator="greaterThan">
      <formula>$L$10</formula>
    </cfRule>
  </conditionalFormatting>
  <conditionalFormatting sqref="K40">
    <cfRule type="cellIs" dxfId="2834" priority="37" operator="greaterThan">
      <formula>$K$10</formula>
    </cfRule>
  </conditionalFormatting>
  <conditionalFormatting sqref="J40">
    <cfRule type="cellIs" dxfId="2833" priority="36" operator="greaterThan">
      <formula>$J$10</formula>
    </cfRule>
  </conditionalFormatting>
  <conditionalFormatting sqref="B40:D40">
    <cfRule type="cellIs" dxfId="2832" priority="35" operator="greaterThan">
      <formula>#REF!</formula>
    </cfRule>
  </conditionalFormatting>
  <conditionalFormatting sqref="E40:G40">
    <cfRule type="cellIs" dxfId="2831" priority="34" operator="greaterThan">
      <formula>$E$10</formula>
    </cfRule>
  </conditionalFormatting>
  <conditionalFormatting sqref="B40:D40">
    <cfRule type="cellIs" dxfId="2830" priority="33" operator="greaterThan">
      <formula>#REF!</formula>
    </cfRule>
  </conditionalFormatting>
  <conditionalFormatting sqref="E40:G40">
    <cfRule type="cellIs" dxfId="2829" priority="32" operator="greaterThan">
      <formula>$E$10</formula>
    </cfRule>
  </conditionalFormatting>
  <conditionalFormatting sqref="O40">
    <cfRule type="cellIs" dxfId="2828" priority="31" operator="greaterThan">
      <formula>$O$10</formula>
    </cfRule>
  </conditionalFormatting>
  <conditionalFormatting sqref="O40">
    <cfRule type="cellIs" dxfId="2827" priority="30" operator="greaterThan">
      <formula>$O$10</formula>
    </cfRule>
  </conditionalFormatting>
  <conditionalFormatting sqref="M40">
    <cfRule type="cellIs" dxfId="2826" priority="29" operator="greaterThan">
      <formula>$L$10</formula>
    </cfRule>
  </conditionalFormatting>
  <conditionalFormatting sqref="M40">
    <cfRule type="cellIs" dxfId="2825" priority="28" operator="greaterThan">
      <formula>$L$10</formula>
    </cfRule>
  </conditionalFormatting>
  <conditionalFormatting sqref="P40">
    <cfRule type="cellIs" dxfId="2824" priority="27" operator="greaterThan">
      <formula>#REF!</formula>
    </cfRule>
  </conditionalFormatting>
  <conditionalFormatting sqref="I41">
    <cfRule type="cellIs" dxfId="2823" priority="26" operator="greaterThan">
      <formula>$I$10</formula>
    </cfRule>
  </conditionalFormatting>
  <conditionalFormatting sqref="I41">
    <cfRule type="cellIs" dxfId="2822" priority="25" operator="greaterThan">
      <formula>$I$10</formula>
    </cfRule>
  </conditionalFormatting>
  <conditionalFormatting sqref="L41">
    <cfRule type="cellIs" dxfId="2821" priority="24" operator="greaterThan">
      <formula>$L$10</formula>
    </cfRule>
  </conditionalFormatting>
  <conditionalFormatting sqref="K41">
    <cfRule type="cellIs" dxfId="2820" priority="23" operator="greaterThan">
      <formula>$K$10</formula>
    </cfRule>
  </conditionalFormatting>
  <conditionalFormatting sqref="L41">
    <cfRule type="cellIs" dxfId="2819" priority="22" operator="greaterThan">
      <formula>$L$10</formula>
    </cfRule>
  </conditionalFormatting>
  <conditionalFormatting sqref="K41">
    <cfRule type="cellIs" dxfId="2818" priority="21" operator="greaterThan">
      <formula>$K$10</formula>
    </cfRule>
  </conditionalFormatting>
  <conditionalFormatting sqref="J41">
    <cfRule type="cellIs" dxfId="2817" priority="20" operator="greaterThan">
      <formula>$J$10</formula>
    </cfRule>
  </conditionalFormatting>
  <conditionalFormatting sqref="B41:D41">
    <cfRule type="cellIs" dxfId="2816" priority="19" operator="greaterThan">
      <formula>#REF!</formula>
    </cfRule>
  </conditionalFormatting>
  <conditionalFormatting sqref="B41:D41">
    <cfRule type="cellIs" dxfId="2815" priority="18" operator="greaterThan">
      <formula>#REF!</formula>
    </cfRule>
  </conditionalFormatting>
  <conditionalFormatting sqref="O41">
    <cfRule type="cellIs" dxfId="2814" priority="17" operator="greaterThan">
      <formula>$O$10</formula>
    </cfRule>
  </conditionalFormatting>
  <conditionalFormatting sqref="O41">
    <cfRule type="cellIs" dxfId="2813" priority="16" operator="greaterThan">
      <formula>$O$10</formula>
    </cfRule>
  </conditionalFormatting>
  <conditionalFormatting sqref="M41">
    <cfRule type="cellIs" dxfId="2812" priority="15" operator="greaterThan">
      <formula>$L$10</formula>
    </cfRule>
  </conditionalFormatting>
  <conditionalFormatting sqref="M41">
    <cfRule type="cellIs" dxfId="2811" priority="14" operator="greaterThan">
      <formula>$L$10</formula>
    </cfRule>
  </conditionalFormatting>
  <conditionalFormatting sqref="E41">
    <cfRule type="cellIs" dxfId="2810" priority="13" operator="greaterThan">
      <formula>#REF!</formula>
    </cfRule>
  </conditionalFormatting>
  <conditionalFormatting sqref="E41">
    <cfRule type="cellIs" dxfId="2809" priority="12" operator="greaterThan">
      <formula>#REF!</formula>
    </cfRule>
  </conditionalFormatting>
  <conditionalFormatting sqref="F41">
    <cfRule type="cellIs" dxfId="2808" priority="11" operator="greaterThan">
      <formula>#REF!</formula>
    </cfRule>
  </conditionalFormatting>
  <conditionalFormatting sqref="F41">
    <cfRule type="cellIs" dxfId="2807" priority="10" operator="greaterThan">
      <formula>#REF!</formula>
    </cfRule>
  </conditionalFormatting>
  <conditionalFormatting sqref="G41">
    <cfRule type="cellIs" dxfId="2806" priority="9" operator="greaterThan">
      <formula>#REF!</formula>
    </cfRule>
  </conditionalFormatting>
  <conditionalFormatting sqref="G41">
    <cfRule type="cellIs" dxfId="2805" priority="8" operator="greaterThan">
      <formula>#REF!</formula>
    </cfRule>
  </conditionalFormatting>
  <conditionalFormatting sqref="P41">
    <cfRule type="cellIs" dxfId="2804" priority="7" operator="greaterThan">
      <formula>#REF!</formula>
    </cfRule>
  </conditionalFormatting>
  <conditionalFormatting sqref="N40:N41">
    <cfRule type="cellIs" dxfId="2803" priority="6" operator="greaterThan">
      <formula>$L$10</formula>
    </cfRule>
  </conditionalFormatting>
  <conditionalFormatting sqref="N40:N41">
    <cfRule type="cellIs" dxfId="2802" priority="5" operator="greaterThan">
      <formula>$L$10</formula>
    </cfRule>
  </conditionalFormatting>
  <conditionalFormatting sqref="H40">
    <cfRule type="cellIs" dxfId="2801" priority="4" operator="greaterThan">
      <formula>$E$10</formula>
    </cfRule>
  </conditionalFormatting>
  <conditionalFormatting sqref="H40">
    <cfRule type="cellIs" dxfId="2800" priority="3" operator="greaterThan">
      <formula>$E$10</formula>
    </cfRule>
  </conditionalFormatting>
  <conditionalFormatting sqref="H41">
    <cfRule type="cellIs" dxfId="2799" priority="2" operator="greaterThan">
      <formula>$E$10</formula>
    </cfRule>
  </conditionalFormatting>
  <conditionalFormatting sqref="H41">
    <cfRule type="cellIs" dxfId="2798" priority="1" operator="greaterThan">
      <formula>$E$10</formula>
    </cfRule>
  </conditionalFormatting>
  <printOptions horizontalCentered="1"/>
  <pageMargins left="0.3" right="0.3" top="0.3" bottom="0.3" header="0.1" footer="0.1"/>
  <pageSetup paperSize="9" scale="38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5448-A01D-48B4-98FB-78DD2F7DF920}">
  <sheetPr>
    <pageSetUpPr fitToPage="1"/>
  </sheetPr>
  <dimension ref="A1:U89"/>
  <sheetViews>
    <sheetView showGridLines="0" view="pageBreakPreview" topLeftCell="A13" zoomScale="80" zoomScaleNormal="75" zoomScaleSheetLayoutView="80" workbookViewId="0">
      <selection activeCell="A10" sqref="A10"/>
    </sheetView>
  </sheetViews>
  <sheetFormatPr defaultColWidth="9.140625" defaultRowHeight="12.75"/>
  <cols>
    <col min="1" max="1" width="12.5703125" style="329" customWidth="1"/>
    <col min="2" max="16" width="12.28515625" style="330" customWidth="1"/>
    <col min="17" max="17" width="12.28515625" style="329" customWidth="1"/>
    <col min="18" max="18" width="12.28515625" style="342" customWidth="1"/>
    <col min="19" max="21" width="12.28515625" style="329" customWidth="1"/>
    <col min="22" max="33" width="9.85546875" style="329" customWidth="1"/>
    <col min="34" max="16384" width="9.140625" style="329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44958</v>
      </c>
      <c r="D3" s="848"/>
      <c r="E3" s="848"/>
      <c r="F3" s="848"/>
      <c r="G3" s="848"/>
      <c r="H3" s="848"/>
      <c r="I3" s="848"/>
      <c r="J3" s="646"/>
      <c r="K3" s="851">
        <v>44985</v>
      </c>
      <c r="L3" s="851"/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853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1"/>
      <c r="K5" s="652"/>
      <c r="L5" s="650" t="s">
        <v>52</v>
      </c>
      <c r="M5" s="651"/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189"/>
      <c r="P6" s="406"/>
      <c r="R6" s="329"/>
    </row>
    <row r="7" spans="1:21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27</v>
      </c>
      <c r="K8" s="590"/>
      <c r="L8" s="590"/>
      <c r="M8" s="591"/>
      <c r="N8" s="498" t="s">
        <v>220</v>
      </c>
      <c r="O8" s="393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219</v>
      </c>
      <c r="I9" s="393" t="s">
        <v>23</v>
      </c>
      <c r="J9" s="393" t="s">
        <v>80</v>
      </c>
      <c r="K9" s="393" t="s">
        <v>81</v>
      </c>
      <c r="L9" s="393" t="s">
        <v>122</v>
      </c>
      <c r="M9" s="393" t="s">
        <v>103</v>
      </c>
      <c r="N9" s="393" t="s">
        <v>221</v>
      </c>
      <c r="O9" s="393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60</v>
      </c>
      <c r="B10" s="384">
        <v>3.1443767552416499</v>
      </c>
      <c r="C10" s="384">
        <v>3.1443767552416499</v>
      </c>
      <c r="D10" s="384">
        <v>3.1443767552416499</v>
      </c>
      <c r="E10" s="384">
        <v>7.0135516364164801</v>
      </c>
      <c r="F10" s="384">
        <v>1.90825131209579</v>
      </c>
      <c r="G10" s="384">
        <v>3.3999734465945801</v>
      </c>
      <c r="H10" s="384">
        <v>3.3450000000000002</v>
      </c>
      <c r="I10" s="384">
        <v>4.5990000000000002</v>
      </c>
      <c r="J10" s="384">
        <v>0</v>
      </c>
      <c r="K10" s="384">
        <v>0</v>
      </c>
      <c r="L10" s="384">
        <v>3.8049535197546298</v>
      </c>
      <c r="M10" s="384">
        <v>6.2</v>
      </c>
      <c r="N10" s="384">
        <v>5.8289999999999997</v>
      </c>
      <c r="O10" s="384">
        <v>2.9775865136851301</v>
      </c>
      <c r="P10" s="384">
        <v>2.5291803387557401</v>
      </c>
      <c r="Q10" s="384">
        <f t="shared" ref="Q10:Q41" si="0">+IF(D10=0,0,(SUMPRODUCT(D10:P10,D48:P48)/Q48))</f>
        <v>3.9132940350750265</v>
      </c>
      <c r="R10" s="829"/>
      <c r="S10" s="830"/>
      <c r="T10" s="830"/>
      <c r="U10" s="831"/>
    </row>
    <row r="11" spans="1:21" ht="17.100000000000001" customHeight="1">
      <c r="A11" s="191">
        <f>+C3</f>
        <v>44958</v>
      </c>
      <c r="B11" s="421">
        <v>3.5918454855444364</v>
      </c>
      <c r="C11" s="421">
        <v>0</v>
      </c>
      <c r="D11" s="421">
        <v>3.5918454855444364</v>
      </c>
      <c r="E11" s="421">
        <v>7.2262379460569246</v>
      </c>
      <c r="F11" s="421">
        <v>1.2366172807850084</v>
      </c>
      <c r="G11" s="421">
        <v>4.0400617473126577</v>
      </c>
      <c r="H11" s="421">
        <v>4.4152279443400344</v>
      </c>
      <c r="I11" s="421">
        <v>4.5355768511609549</v>
      </c>
      <c r="J11" s="421">
        <v>0</v>
      </c>
      <c r="K11" s="421">
        <v>0</v>
      </c>
      <c r="L11" s="421">
        <v>3.7116972850684915</v>
      </c>
      <c r="M11" s="421">
        <v>6.6450500000000003</v>
      </c>
      <c r="N11" s="421">
        <v>0</v>
      </c>
      <c r="O11" s="421">
        <v>1.4920404711814308</v>
      </c>
      <c r="P11" s="421">
        <v>2.2473116113744078</v>
      </c>
      <c r="Q11" s="421">
        <f t="shared" si="0"/>
        <v>3.8860367040879602</v>
      </c>
      <c r="R11" s="692"/>
      <c r="S11" s="693"/>
      <c r="T11" s="693"/>
      <c r="U11" s="694"/>
    </row>
    <row r="12" spans="1:21" ht="17.100000000000001" customHeight="1">
      <c r="A12" s="191">
        <f>+A11+1</f>
        <v>44959</v>
      </c>
      <c r="B12" s="421">
        <v>3.2671590418450989</v>
      </c>
      <c r="C12" s="421">
        <v>0</v>
      </c>
      <c r="D12" s="421">
        <v>3.2671590418450989</v>
      </c>
      <c r="E12" s="421">
        <v>7.3038504966335385</v>
      </c>
      <c r="F12" s="421">
        <v>1.8086742712159678</v>
      </c>
      <c r="G12" s="421">
        <v>4.3791266464985883</v>
      </c>
      <c r="H12" s="421">
        <v>3.983018427798199</v>
      </c>
      <c r="I12" s="421">
        <v>4.2857063218836506</v>
      </c>
      <c r="J12" s="421">
        <v>0</v>
      </c>
      <c r="K12" s="421">
        <v>0</v>
      </c>
      <c r="L12" s="421">
        <v>3.6223789616184696</v>
      </c>
      <c r="M12" s="421">
        <v>6.6643936937928272</v>
      </c>
      <c r="N12" s="421">
        <v>0</v>
      </c>
      <c r="O12" s="421">
        <v>1.5048639002659574</v>
      </c>
      <c r="P12" s="421">
        <v>1.8415434530706836</v>
      </c>
      <c r="Q12" s="421">
        <f t="shared" si="0"/>
        <v>3.8084568192880437</v>
      </c>
      <c r="R12" s="692"/>
      <c r="S12" s="693"/>
      <c r="T12" s="693"/>
      <c r="U12" s="694"/>
    </row>
    <row r="13" spans="1:21" ht="17.100000000000001" customHeight="1">
      <c r="A13" s="191">
        <f t="shared" ref="A13:A40" si="1">+A12+1</f>
        <v>44960</v>
      </c>
      <c r="B13" s="421">
        <v>3.4057856793230052</v>
      </c>
      <c r="C13" s="421">
        <v>0</v>
      </c>
      <c r="D13" s="421">
        <v>3.4057856793230052</v>
      </c>
      <c r="E13" s="421">
        <v>7.3373498186465076</v>
      </c>
      <c r="F13" s="421">
        <v>2.2762211179371783</v>
      </c>
      <c r="G13" s="421">
        <v>4.9755387623477372</v>
      </c>
      <c r="H13" s="421">
        <v>4.3947466585443751</v>
      </c>
      <c r="I13" s="421">
        <v>4.2924229509774641</v>
      </c>
      <c r="J13" s="421">
        <v>0</v>
      </c>
      <c r="K13" s="421">
        <v>0</v>
      </c>
      <c r="L13" s="421">
        <v>3.4847490868463287</v>
      </c>
      <c r="M13" s="421">
        <v>6.0484896918058899</v>
      </c>
      <c r="N13" s="421">
        <v>0</v>
      </c>
      <c r="O13" s="421">
        <v>1.4888622358034123</v>
      </c>
      <c r="P13" s="421">
        <v>1.9227858081471747</v>
      </c>
      <c r="Q13" s="421">
        <f t="shared" si="0"/>
        <v>3.8205051384346311</v>
      </c>
      <c r="R13" s="692"/>
      <c r="S13" s="693"/>
      <c r="T13" s="693"/>
      <c r="U13" s="694"/>
    </row>
    <row r="14" spans="1:21" ht="17.100000000000001" customHeight="1">
      <c r="A14" s="191">
        <f t="shared" si="1"/>
        <v>44961</v>
      </c>
      <c r="B14" s="421">
        <v>3.440634774990019</v>
      </c>
      <c r="C14" s="421">
        <v>0</v>
      </c>
      <c r="D14" s="421">
        <v>3.440634774990019</v>
      </c>
      <c r="E14" s="421">
        <v>7.2642097978342202</v>
      </c>
      <c r="F14" s="421">
        <v>1.3695717971672179</v>
      </c>
      <c r="G14" s="421">
        <v>4.489560669489518</v>
      </c>
      <c r="H14" s="421">
        <v>4.1657160248392513</v>
      </c>
      <c r="I14" s="421">
        <v>4.5714922871746042</v>
      </c>
      <c r="J14" s="421">
        <v>0</v>
      </c>
      <c r="K14" s="421">
        <v>0</v>
      </c>
      <c r="L14" s="421">
        <v>3.6063087371137859</v>
      </c>
      <c r="M14" s="421">
        <v>7.0354708467020401</v>
      </c>
      <c r="N14" s="421">
        <v>0</v>
      </c>
      <c r="O14" s="421">
        <v>1.2393860402700185</v>
      </c>
      <c r="P14" s="421">
        <v>1.9328357558139535</v>
      </c>
      <c r="Q14" s="421">
        <f t="shared" si="0"/>
        <v>3.8248361444979029</v>
      </c>
      <c r="R14" s="692"/>
      <c r="S14" s="693"/>
      <c r="T14" s="693"/>
      <c r="U14" s="694"/>
    </row>
    <row r="15" spans="1:21" ht="17.100000000000001" customHeight="1">
      <c r="A15" s="191">
        <f t="shared" si="1"/>
        <v>44962</v>
      </c>
      <c r="B15" s="421">
        <v>3.2577524489122225</v>
      </c>
      <c r="C15" s="421">
        <v>0</v>
      </c>
      <c r="D15" s="421">
        <v>3.2577524489122225</v>
      </c>
      <c r="E15" s="421">
        <v>7.2825256489626859</v>
      </c>
      <c r="F15" s="421">
        <v>3.3702216670665956</v>
      </c>
      <c r="G15" s="421">
        <v>4.3271747447058111</v>
      </c>
      <c r="H15" s="421">
        <v>0</v>
      </c>
      <c r="I15" s="421">
        <v>4.082330168448328</v>
      </c>
      <c r="J15" s="421">
        <v>0</v>
      </c>
      <c r="K15" s="421">
        <v>0</v>
      </c>
      <c r="L15" s="421">
        <v>3.7340648779767824</v>
      </c>
      <c r="M15" s="421">
        <v>6.5667748878923771</v>
      </c>
      <c r="N15" s="421">
        <v>0</v>
      </c>
      <c r="O15" s="421">
        <v>0.82838046935945997</v>
      </c>
      <c r="P15" s="421">
        <v>1.9362546728971963</v>
      </c>
      <c r="Q15" s="421">
        <f t="shared" si="0"/>
        <v>3.7680089995712205</v>
      </c>
      <c r="R15" s="692"/>
      <c r="S15" s="693"/>
      <c r="T15" s="693"/>
      <c r="U15" s="694"/>
    </row>
    <row r="16" spans="1:21" ht="17.100000000000001" customHeight="1">
      <c r="A16" s="191">
        <f t="shared" si="1"/>
        <v>44963</v>
      </c>
      <c r="B16" s="421">
        <v>3.3158527930531099</v>
      </c>
      <c r="C16" s="421">
        <v>0</v>
      </c>
      <c r="D16" s="421">
        <v>3.3158527930531099</v>
      </c>
      <c r="E16" s="421">
        <v>7.5289838987613367</v>
      </c>
      <c r="F16" s="421">
        <v>2.2010397960766999</v>
      </c>
      <c r="G16" s="421">
        <v>4.1777191423247722</v>
      </c>
      <c r="H16" s="421">
        <v>4.8165254804797009</v>
      </c>
      <c r="I16" s="421">
        <v>4.6498592635361984</v>
      </c>
      <c r="J16" s="421">
        <v>0</v>
      </c>
      <c r="K16" s="421">
        <v>0</v>
      </c>
      <c r="L16" s="421">
        <v>3.881608717788338</v>
      </c>
      <c r="M16" s="421">
        <v>6.7625433945782216</v>
      </c>
      <c r="N16" s="421">
        <v>0</v>
      </c>
      <c r="O16" s="421">
        <v>1.1199790504205165</v>
      </c>
      <c r="P16" s="421">
        <v>1.9584394800974816</v>
      </c>
      <c r="Q16" s="421">
        <f t="shared" ref="Q16:Q21" si="2">+IF(D16=0,0,(SUMPRODUCT(D16:P16,D54:P54)/Q54))</f>
        <v>3.9236385876298492</v>
      </c>
      <c r="R16" s="692"/>
      <c r="S16" s="693"/>
      <c r="T16" s="693"/>
      <c r="U16" s="694"/>
    </row>
    <row r="17" spans="1:21" ht="17.100000000000001" customHeight="1">
      <c r="A17" s="191">
        <f t="shared" si="1"/>
        <v>44964</v>
      </c>
      <c r="B17" s="421">
        <v>3.1473353135733451</v>
      </c>
      <c r="C17" s="421">
        <v>0</v>
      </c>
      <c r="D17" s="421">
        <v>3.1473353135733451</v>
      </c>
      <c r="E17" s="421">
        <v>6.9625122821918275</v>
      </c>
      <c r="F17" s="421">
        <v>1.6303597668617431</v>
      </c>
      <c r="G17" s="421">
        <v>4.4704884244573915</v>
      </c>
      <c r="H17" s="421">
        <v>4.6757983754261039</v>
      </c>
      <c r="I17" s="421">
        <v>4.5617994263545487</v>
      </c>
      <c r="J17" s="421">
        <v>0</v>
      </c>
      <c r="K17" s="421">
        <v>0</v>
      </c>
      <c r="L17" s="421">
        <v>3.5226140057427497</v>
      </c>
      <c r="M17" s="421">
        <v>6.8346454378487014</v>
      </c>
      <c r="N17" s="421">
        <v>0</v>
      </c>
      <c r="O17" s="421">
        <v>1.2722763096697813</v>
      </c>
      <c r="P17" s="421">
        <v>1.9630931928687196</v>
      </c>
      <c r="Q17" s="421">
        <f t="shared" si="2"/>
        <v>3.6810522721151711</v>
      </c>
      <c r="R17" s="692"/>
      <c r="S17" s="693"/>
      <c r="T17" s="693"/>
      <c r="U17" s="694"/>
    </row>
    <row r="18" spans="1:21" ht="17.100000000000001" customHeight="1">
      <c r="A18" s="191">
        <f t="shared" si="1"/>
        <v>44965</v>
      </c>
      <c r="B18" s="421">
        <v>3.4746716700907934</v>
      </c>
      <c r="C18" s="421">
        <v>0</v>
      </c>
      <c r="D18" s="421">
        <v>3.4746716700907934</v>
      </c>
      <c r="E18" s="421">
        <v>7.4837804145329629</v>
      </c>
      <c r="F18" s="421">
        <v>2.1657310979454456</v>
      </c>
      <c r="G18" s="421">
        <v>4.6416235152946221</v>
      </c>
      <c r="H18" s="421">
        <v>5.2046568560521935</v>
      </c>
      <c r="I18" s="421">
        <v>4.49761774526519</v>
      </c>
      <c r="J18" s="421">
        <v>0</v>
      </c>
      <c r="K18" s="421">
        <v>0</v>
      </c>
      <c r="L18" s="421">
        <v>3.4418477218941712</v>
      </c>
      <c r="M18" s="421">
        <v>6.9250508142195031</v>
      </c>
      <c r="N18" s="421">
        <v>0</v>
      </c>
      <c r="O18" s="421">
        <v>1.2823007220468052</v>
      </c>
      <c r="P18" s="421">
        <v>1.96677375</v>
      </c>
      <c r="Q18" s="421">
        <f t="shared" si="2"/>
        <v>3.768911400276826</v>
      </c>
      <c r="R18" s="692"/>
      <c r="S18" s="693"/>
      <c r="T18" s="693"/>
      <c r="U18" s="694"/>
    </row>
    <row r="19" spans="1:21" ht="17.100000000000001" customHeight="1">
      <c r="A19" s="191">
        <f t="shared" si="1"/>
        <v>44966</v>
      </c>
      <c r="B19" s="421">
        <v>3.5658025866775089</v>
      </c>
      <c r="C19" s="421">
        <v>0</v>
      </c>
      <c r="D19" s="421">
        <v>3.5658025866775089</v>
      </c>
      <c r="E19" s="421">
        <v>7.2432524135264726</v>
      </c>
      <c r="F19" s="421">
        <v>1.8523208946279344</v>
      </c>
      <c r="G19" s="421">
        <v>4.7832837774335299</v>
      </c>
      <c r="H19" s="421">
        <v>4.9598620810454159</v>
      </c>
      <c r="I19" s="421">
        <v>4.0707680312523804</v>
      </c>
      <c r="J19" s="421">
        <v>0</v>
      </c>
      <c r="K19" s="421">
        <v>0</v>
      </c>
      <c r="L19" s="421">
        <v>3.1189505536381796</v>
      </c>
      <c r="M19" s="421">
        <v>5.6016354775709285</v>
      </c>
      <c r="N19" s="421">
        <v>0</v>
      </c>
      <c r="O19" s="421">
        <v>1.300746064543767</v>
      </c>
      <c r="P19" s="421">
        <v>1.9498839662447258</v>
      </c>
      <c r="Q19" s="421">
        <f t="shared" si="2"/>
        <v>3.5393282915241748</v>
      </c>
      <c r="R19" s="692"/>
      <c r="S19" s="693"/>
      <c r="T19" s="693"/>
      <c r="U19" s="694"/>
    </row>
    <row r="20" spans="1:21" ht="17.100000000000001" customHeight="1">
      <c r="A20" s="191">
        <f t="shared" si="1"/>
        <v>44967</v>
      </c>
      <c r="B20" s="421">
        <v>3.553265329040884</v>
      </c>
      <c r="C20" s="421">
        <v>0</v>
      </c>
      <c r="D20" s="421">
        <v>3.553265329040884</v>
      </c>
      <c r="E20" s="421">
        <v>7.4450567861871821</v>
      </c>
      <c r="F20" s="421">
        <v>1.7558331947729926</v>
      </c>
      <c r="G20" s="421">
        <v>4.5795462071452455</v>
      </c>
      <c r="H20" s="421">
        <v>4.990579056256589</v>
      </c>
      <c r="I20" s="421">
        <v>4.2301968870623812</v>
      </c>
      <c r="J20" s="421">
        <v>0</v>
      </c>
      <c r="K20" s="421">
        <v>0</v>
      </c>
      <c r="L20" s="421">
        <v>3.363482590285471</v>
      </c>
      <c r="M20" s="421">
        <v>6.3665676354608314</v>
      </c>
      <c r="N20" s="421">
        <v>0</v>
      </c>
      <c r="O20" s="421">
        <v>1.7496107462830044</v>
      </c>
      <c r="P20" s="421">
        <v>1.9700472297910989</v>
      </c>
      <c r="Q20" s="421">
        <f t="shared" si="2"/>
        <v>3.8784600228049064</v>
      </c>
      <c r="R20" s="692"/>
      <c r="S20" s="693"/>
      <c r="T20" s="693"/>
      <c r="U20" s="694"/>
    </row>
    <row r="21" spans="1:21" ht="17.100000000000001" customHeight="1">
      <c r="A21" s="191">
        <f t="shared" si="1"/>
        <v>44968</v>
      </c>
      <c r="B21" s="421">
        <v>3.4604233788471213</v>
      </c>
      <c r="C21" s="421">
        <v>0</v>
      </c>
      <c r="D21" s="421">
        <v>3.4604233788471213</v>
      </c>
      <c r="E21" s="421">
        <v>7.2346788185797397</v>
      </c>
      <c r="F21" s="421">
        <v>1.7312516317204534</v>
      </c>
      <c r="G21" s="421">
        <v>4.2680072025548297</v>
      </c>
      <c r="H21" s="421">
        <v>4.5132722524129267</v>
      </c>
      <c r="I21" s="421">
        <v>4.0069929411450218</v>
      </c>
      <c r="J21" s="421">
        <v>0</v>
      </c>
      <c r="K21" s="421">
        <v>0</v>
      </c>
      <c r="L21" s="421">
        <v>3.3465138793269005</v>
      </c>
      <c r="M21" s="421">
        <v>6.9229543689383028</v>
      </c>
      <c r="N21" s="421">
        <v>0</v>
      </c>
      <c r="O21" s="421">
        <v>1.1902703834598967</v>
      </c>
      <c r="P21" s="421">
        <v>2.0356774193548386</v>
      </c>
      <c r="Q21" s="421">
        <f t="shared" si="2"/>
        <v>3.4993235745233631</v>
      </c>
      <c r="R21" s="692"/>
      <c r="S21" s="693"/>
      <c r="T21" s="693"/>
      <c r="U21" s="694"/>
    </row>
    <row r="22" spans="1:21" ht="17.100000000000001" customHeight="1">
      <c r="A22" s="191">
        <f t="shared" si="1"/>
        <v>44969</v>
      </c>
      <c r="B22" s="421">
        <v>3.60422619388742</v>
      </c>
      <c r="C22" s="421">
        <v>0</v>
      </c>
      <c r="D22" s="421">
        <v>3.60422619388742</v>
      </c>
      <c r="E22" s="421">
        <v>7.2310932759701343</v>
      </c>
      <c r="F22" s="421">
        <v>1.7607929049630031</v>
      </c>
      <c r="G22" s="421">
        <v>4.3032047484784197</v>
      </c>
      <c r="H22" s="421">
        <v>4.9371770196187752</v>
      </c>
      <c r="I22" s="421">
        <v>4.2337992464087799</v>
      </c>
      <c r="J22" s="421">
        <v>0</v>
      </c>
      <c r="K22" s="421">
        <v>0</v>
      </c>
      <c r="L22" s="421">
        <v>4.1283351926665803</v>
      </c>
      <c r="M22" s="421">
        <v>5.5942182174043493</v>
      </c>
      <c r="N22" s="421">
        <v>0</v>
      </c>
      <c r="O22" s="421">
        <v>1.2917641136014735</v>
      </c>
      <c r="P22" s="421">
        <v>1.8460000000000001</v>
      </c>
      <c r="Q22" s="421">
        <f t="shared" si="0"/>
        <v>3.7172092172993816</v>
      </c>
      <c r="R22" s="692"/>
      <c r="S22" s="693"/>
      <c r="T22" s="693"/>
      <c r="U22" s="694"/>
    </row>
    <row r="23" spans="1:21" ht="17.100000000000001" customHeight="1">
      <c r="A23" s="191">
        <f t="shared" si="1"/>
        <v>44970</v>
      </c>
      <c r="B23" s="421">
        <v>2.9788550034454011</v>
      </c>
      <c r="C23" s="421">
        <v>0</v>
      </c>
      <c r="D23" s="421">
        <v>2.9788550034454011</v>
      </c>
      <c r="E23" s="421">
        <v>7.1011624239209272</v>
      </c>
      <c r="F23" s="421">
        <v>1.6810313363384859</v>
      </c>
      <c r="G23" s="421">
        <v>3.9538398504308376</v>
      </c>
      <c r="H23" s="421">
        <v>4.5528553359929882</v>
      </c>
      <c r="I23" s="421">
        <v>4.718468643038797</v>
      </c>
      <c r="J23" s="421">
        <v>0</v>
      </c>
      <c r="K23" s="421">
        <v>0</v>
      </c>
      <c r="L23" s="421">
        <v>3.5585974653656534</v>
      </c>
      <c r="M23" s="421">
        <v>6.4918769870385917</v>
      </c>
      <c r="N23" s="421">
        <v>0</v>
      </c>
      <c r="O23" s="421">
        <v>1.1005092417515081</v>
      </c>
      <c r="P23" s="421">
        <v>1.8969445676274945</v>
      </c>
      <c r="Q23" s="421">
        <f t="shared" si="0"/>
        <v>3.6881132473764877</v>
      </c>
      <c r="R23" s="692"/>
      <c r="S23" s="693"/>
      <c r="T23" s="693"/>
      <c r="U23" s="694"/>
    </row>
    <row r="24" spans="1:21" ht="17.100000000000001" customHeight="1">
      <c r="A24" s="191">
        <f t="shared" si="1"/>
        <v>44971</v>
      </c>
      <c r="B24" s="421">
        <v>3.0766640659788971</v>
      </c>
      <c r="C24" s="421">
        <v>0</v>
      </c>
      <c r="D24" s="421">
        <v>3.0766640659788971</v>
      </c>
      <c r="E24" s="421">
        <v>6.9788431849500991</v>
      </c>
      <c r="F24" s="421">
        <v>1.5446381176408557</v>
      </c>
      <c r="G24" s="421">
        <v>4.0033975501267918</v>
      </c>
      <c r="H24" s="421">
        <v>4.6288689664014466</v>
      </c>
      <c r="I24" s="421">
        <v>5.0726899938098278</v>
      </c>
      <c r="J24" s="421">
        <v>0</v>
      </c>
      <c r="K24" s="421">
        <v>0</v>
      </c>
      <c r="L24" s="421">
        <v>3.3160183081764831</v>
      </c>
      <c r="M24" s="421">
        <v>6.7800719957798981</v>
      </c>
      <c r="N24" s="421">
        <v>0</v>
      </c>
      <c r="O24" s="421">
        <v>1.2663980189589505</v>
      </c>
      <c r="P24" s="421">
        <v>1.9811993492063495</v>
      </c>
      <c r="Q24" s="421">
        <f t="shared" si="0"/>
        <v>3.7395694899346594</v>
      </c>
      <c r="R24" s="692"/>
      <c r="S24" s="693"/>
      <c r="T24" s="693"/>
      <c r="U24" s="694"/>
    </row>
    <row r="25" spans="1:21" ht="17.100000000000001" customHeight="1">
      <c r="A25" s="191">
        <f t="shared" si="1"/>
        <v>44972</v>
      </c>
      <c r="B25" s="421">
        <v>3.0219218268166252</v>
      </c>
      <c r="C25" s="421">
        <v>0</v>
      </c>
      <c r="D25" s="421">
        <v>3.0219218268166252</v>
      </c>
      <c r="E25" s="421">
        <v>6.8909663993213375</v>
      </c>
      <c r="F25" s="421">
        <v>1.3968367915962852</v>
      </c>
      <c r="G25" s="421">
        <v>3.9434361570749883</v>
      </c>
      <c r="H25" s="421">
        <v>4.7222653890108548</v>
      </c>
      <c r="I25" s="421">
        <v>4.4820782358616125</v>
      </c>
      <c r="J25" s="421">
        <v>0</v>
      </c>
      <c r="K25" s="421">
        <v>0</v>
      </c>
      <c r="L25" s="421">
        <v>0</v>
      </c>
      <c r="M25" s="421">
        <v>0</v>
      </c>
      <c r="N25" s="421">
        <v>0</v>
      </c>
      <c r="O25" s="421">
        <v>1.2498002434469353</v>
      </c>
      <c r="P25" s="421">
        <v>1.9895299430051814</v>
      </c>
      <c r="Q25" s="421">
        <f t="shared" si="0"/>
        <v>3.3549206137140271</v>
      </c>
      <c r="R25" s="692"/>
      <c r="S25" s="693"/>
      <c r="T25" s="693"/>
      <c r="U25" s="694"/>
    </row>
    <row r="26" spans="1:21" ht="17.100000000000001" customHeight="1">
      <c r="A26" s="191">
        <f t="shared" si="1"/>
        <v>44973</v>
      </c>
      <c r="B26" s="421">
        <v>3.3646905304394426</v>
      </c>
      <c r="C26" s="421">
        <v>0</v>
      </c>
      <c r="D26" s="421">
        <v>3.3646905304394426</v>
      </c>
      <c r="E26" s="421">
        <v>7.3570272357855862</v>
      </c>
      <c r="F26" s="421">
        <v>3.8526379567998532</v>
      </c>
      <c r="G26" s="421">
        <v>3.5850191767382964</v>
      </c>
      <c r="H26" s="421">
        <v>4.9630654849539946</v>
      </c>
      <c r="I26" s="421">
        <v>4.780626544500457</v>
      </c>
      <c r="J26" s="421">
        <v>0</v>
      </c>
      <c r="K26" s="421">
        <v>0</v>
      </c>
      <c r="L26" s="421">
        <v>0</v>
      </c>
      <c r="M26" s="421">
        <v>0</v>
      </c>
      <c r="N26" s="421">
        <v>0</v>
      </c>
      <c r="O26" s="421">
        <v>1.2381492545145318</v>
      </c>
      <c r="P26" s="421">
        <v>1.9942629731543622</v>
      </c>
      <c r="Q26" s="421">
        <f t="shared" si="0"/>
        <v>4.0600967802080712</v>
      </c>
      <c r="R26" s="692"/>
      <c r="S26" s="693"/>
      <c r="T26" s="693"/>
      <c r="U26" s="694"/>
    </row>
    <row r="27" spans="1:21" ht="17.100000000000001" customHeight="1">
      <c r="A27" s="191">
        <f t="shared" si="1"/>
        <v>44974</v>
      </c>
      <c r="B27" s="421">
        <v>2.7642615072935697</v>
      </c>
      <c r="C27" s="421">
        <v>0</v>
      </c>
      <c r="D27" s="421">
        <v>2.7642615072935697</v>
      </c>
      <c r="E27" s="421">
        <v>7.0306656623854051</v>
      </c>
      <c r="F27" s="421">
        <v>2.8397968932895234</v>
      </c>
      <c r="G27" s="421">
        <v>4.3915526445318518</v>
      </c>
      <c r="H27" s="421">
        <v>4.9606381120271434</v>
      </c>
      <c r="I27" s="421">
        <v>4.1599422502485472</v>
      </c>
      <c r="J27" s="421">
        <v>0</v>
      </c>
      <c r="K27" s="421">
        <v>0</v>
      </c>
      <c r="L27" s="421">
        <v>0</v>
      </c>
      <c r="M27" s="421">
        <v>0</v>
      </c>
      <c r="N27" s="421">
        <v>0</v>
      </c>
      <c r="O27" s="421">
        <v>1.2450911917396748</v>
      </c>
      <c r="P27" s="421">
        <v>1.9957845474452556</v>
      </c>
      <c r="Q27" s="421">
        <f t="shared" si="0"/>
        <v>3.7516731485011143</v>
      </c>
      <c r="R27" s="692"/>
      <c r="S27" s="693"/>
      <c r="T27" s="693"/>
      <c r="U27" s="694"/>
    </row>
    <row r="28" spans="1:21" ht="17.100000000000001" customHeight="1">
      <c r="A28" s="191">
        <f t="shared" si="1"/>
        <v>44975</v>
      </c>
      <c r="B28" s="421">
        <v>2.9727525635152618</v>
      </c>
      <c r="C28" s="421">
        <v>0</v>
      </c>
      <c r="D28" s="421">
        <v>2.9727525635152618</v>
      </c>
      <c r="E28" s="421">
        <v>7.0388957648973722</v>
      </c>
      <c r="F28" s="421">
        <v>2.5608064406299094</v>
      </c>
      <c r="G28" s="421">
        <v>3.8281482915229286</v>
      </c>
      <c r="H28" s="421">
        <v>5.1494472054352638</v>
      </c>
      <c r="I28" s="421">
        <v>4.0596258667966776</v>
      </c>
      <c r="J28" s="421">
        <v>0</v>
      </c>
      <c r="K28" s="421">
        <v>0</v>
      </c>
      <c r="L28" s="421">
        <v>0</v>
      </c>
      <c r="M28" s="421">
        <v>0</v>
      </c>
      <c r="N28" s="421">
        <v>0</v>
      </c>
      <c r="O28" s="421">
        <v>1.1806662522851921</v>
      </c>
      <c r="P28" s="421">
        <v>1.9994590802854593</v>
      </c>
      <c r="Q28" s="421">
        <f t="shared" si="0"/>
        <v>3.8627753273818235</v>
      </c>
      <c r="R28" s="692"/>
      <c r="S28" s="693"/>
      <c r="T28" s="693"/>
      <c r="U28" s="694"/>
    </row>
    <row r="29" spans="1:21" ht="17.100000000000001" customHeight="1">
      <c r="A29" s="191">
        <f t="shared" si="1"/>
        <v>44976</v>
      </c>
      <c r="B29" s="421">
        <v>3.3595583871433261</v>
      </c>
      <c r="C29" s="421">
        <v>0</v>
      </c>
      <c r="D29" s="421">
        <v>3.3595583871433261</v>
      </c>
      <c r="E29" s="421">
        <v>7.2924651119615715</v>
      </c>
      <c r="F29" s="421">
        <v>2.4351640784696853</v>
      </c>
      <c r="G29" s="421">
        <v>4.0711473468965229</v>
      </c>
      <c r="H29" s="421">
        <v>5.1233190618181323</v>
      </c>
      <c r="I29" s="421">
        <v>4.261001607985281</v>
      </c>
      <c r="J29" s="421">
        <v>0</v>
      </c>
      <c r="K29" s="421">
        <v>0</v>
      </c>
      <c r="L29" s="421">
        <v>4.059062361834461</v>
      </c>
      <c r="M29" s="421">
        <v>6.7482032742231617</v>
      </c>
      <c r="N29" s="421">
        <v>0</v>
      </c>
      <c r="O29" s="421">
        <v>0.96214621780571896</v>
      </c>
      <c r="P29" s="421">
        <v>1.9911759082217972</v>
      </c>
      <c r="Q29" s="421">
        <f t="shared" si="0"/>
        <v>4.052278614007804</v>
      </c>
      <c r="R29" s="692"/>
      <c r="S29" s="693"/>
      <c r="T29" s="693"/>
      <c r="U29" s="694"/>
    </row>
    <row r="30" spans="1:21" ht="17.100000000000001" customHeight="1">
      <c r="A30" s="191">
        <f t="shared" si="1"/>
        <v>44977</v>
      </c>
      <c r="B30" s="421">
        <v>2.6574632723906926</v>
      </c>
      <c r="C30" s="421">
        <v>0</v>
      </c>
      <c r="D30" s="421">
        <v>2.6574632723906926</v>
      </c>
      <c r="E30" s="421">
        <v>6.9710211933789292</v>
      </c>
      <c r="F30" s="421">
        <v>1.7572395243780117</v>
      </c>
      <c r="G30" s="421">
        <v>4.1907973911253498</v>
      </c>
      <c r="H30" s="421">
        <v>5.0403813951481009</v>
      </c>
      <c r="I30" s="421">
        <v>4.3102832227601082</v>
      </c>
      <c r="J30" s="421">
        <v>0</v>
      </c>
      <c r="K30" s="421">
        <v>0</v>
      </c>
      <c r="L30" s="421">
        <v>3.892439659752319</v>
      </c>
      <c r="M30" s="421">
        <v>6.897891106186294</v>
      </c>
      <c r="N30" s="421">
        <v>0</v>
      </c>
      <c r="O30" s="421">
        <v>1.1282406891699244</v>
      </c>
      <c r="P30" s="421">
        <v>1.9916251572327044</v>
      </c>
      <c r="Q30" s="421">
        <f t="shared" si="0"/>
        <v>3.7324349042676115</v>
      </c>
      <c r="R30" s="692"/>
      <c r="S30" s="693"/>
      <c r="T30" s="693"/>
      <c r="U30" s="694"/>
    </row>
    <row r="31" spans="1:21" ht="17.100000000000001" customHeight="1">
      <c r="A31" s="191">
        <f t="shared" si="1"/>
        <v>44978</v>
      </c>
      <c r="B31" s="421">
        <v>3.0806214147010111</v>
      </c>
      <c r="C31" s="421">
        <v>0</v>
      </c>
      <c r="D31" s="421">
        <v>3.0806214147010111</v>
      </c>
      <c r="E31" s="421">
        <v>6.2743357768039489</v>
      </c>
      <c r="F31" s="421">
        <v>2.0350423482398177</v>
      </c>
      <c r="G31" s="421">
        <v>4.2689856067579051</v>
      </c>
      <c r="H31" s="421">
        <v>5.0978614336362735</v>
      </c>
      <c r="I31" s="421">
        <v>4.7400704915575442</v>
      </c>
      <c r="J31" s="421">
        <v>0</v>
      </c>
      <c r="K31" s="421">
        <v>0</v>
      </c>
      <c r="L31" s="421">
        <v>4.1735735581993332</v>
      </c>
      <c r="M31" s="421">
        <v>6.8944186806089887</v>
      </c>
      <c r="N31" s="421">
        <v>0</v>
      </c>
      <c r="O31" s="421">
        <v>1.0035981232934661</v>
      </c>
      <c r="P31" s="421">
        <v>1.992854501607717</v>
      </c>
      <c r="Q31" s="421">
        <f t="shared" si="0"/>
        <v>3.9843991099370997</v>
      </c>
      <c r="R31" s="692"/>
      <c r="S31" s="693"/>
      <c r="T31" s="693"/>
      <c r="U31" s="694"/>
    </row>
    <row r="32" spans="1:21" ht="17.100000000000001" customHeight="1">
      <c r="A32" s="191">
        <f t="shared" si="1"/>
        <v>44979</v>
      </c>
      <c r="B32" s="421">
        <v>3.3018935065178665</v>
      </c>
      <c r="C32" s="421">
        <v>0</v>
      </c>
      <c r="D32" s="421">
        <v>3.3018935065178665</v>
      </c>
      <c r="E32" s="421">
        <v>6.2990383647288075</v>
      </c>
      <c r="F32" s="421">
        <v>2.43127473808349</v>
      </c>
      <c r="G32" s="421">
        <v>4.8082960679808577</v>
      </c>
      <c r="H32" s="421">
        <v>5.1585231220193197</v>
      </c>
      <c r="I32" s="421">
        <v>4.8734865563969159</v>
      </c>
      <c r="J32" s="421">
        <v>0</v>
      </c>
      <c r="K32" s="421">
        <v>0</v>
      </c>
      <c r="L32" s="421">
        <v>4.4206014986130322</v>
      </c>
      <c r="M32" s="421">
        <v>6.1460390804667355</v>
      </c>
      <c r="N32" s="421">
        <v>0</v>
      </c>
      <c r="O32" s="421">
        <v>1.0137121124812725</v>
      </c>
      <c r="P32" s="421">
        <v>1.9886392785571143</v>
      </c>
      <c r="Q32" s="421">
        <f t="shared" si="0"/>
        <v>4.067405549484695</v>
      </c>
      <c r="R32" s="692"/>
      <c r="S32" s="693"/>
      <c r="T32" s="693"/>
      <c r="U32" s="694"/>
    </row>
    <row r="33" spans="1:21" ht="17.100000000000001" customHeight="1">
      <c r="A33" s="191">
        <f t="shared" si="1"/>
        <v>44980</v>
      </c>
      <c r="B33" s="421">
        <v>3.4917248790335083</v>
      </c>
      <c r="C33" s="421">
        <v>0</v>
      </c>
      <c r="D33" s="421">
        <v>3.4917248790335083</v>
      </c>
      <c r="E33" s="421">
        <v>6.6270462296053427</v>
      </c>
      <c r="F33" s="421">
        <v>1.9056389140701133</v>
      </c>
      <c r="G33" s="421">
        <v>4.3208316747529123</v>
      </c>
      <c r="H33" s="421">
        <v>4.8272409256464828</v>
      </c>
      <c r="I33" s="421">
        <v>4.6272036257860192</v>
      </c>
      <c r="J33" s="421">
        <v>0</v>
      </c>
      <c r="K33" s="421">
        <v>0</v>
      </c>
      <c r="L33" s="421">
        <v>3.9479015988291182</v>
      </c>
      <c r="M33" s="510">
        <v>6.1460390804667355</v>
      </c>
      <c r="N33" s="421">
        <v>0</v>
      </c>
      <c r="O33" s="421">
        <v>1.1405981219061394</v>
      </c>
      <c r="P33" s="421">
        <v>1.9862615526802216</v>
      </c>
      <c r="Q33" s="421">
        <f t="shared" si="0"/>
        <v>3.9444966287555943</v>
      </c>
      <c r="R33" s="692"/>
      <c r="S33" s="693"/>
      <c r="T33" s="693"/>
      <c r="U33" s="694"/>
    </row>
    <row r="34" spans="1:21" ht="17.100000000000001" customHeight="1">
      <c r="A34" s="191">
        <f t="shared" si="1"/>
        <v>44981</v>
      </c>
      <c r="B34" s="421">
        <v>3.7631241729114682</v>
      </c>
      <c r="C34" s="421">
        <v>0</v>
      </c>
      <c r="D34" s="421">
        <v>3.7631241729114682</v>
      </c>
      <c r="E34" s="421">
        <v>6.3452089400640066</v>
      </c>
      <c r="F34" s="421">
        <v>1.7277479125373241</v>
      </c>
      <c r="G34" s="421">
        <v>4.4174033277586258</v>
      </c>
      <c r="H34" s="421">
        <v>4.9091325593307529</v>
      </c>
      <c r="I34" s="421">
        <v>4.8885828593093299</v>
      </c>
      <c r="J34" s="421">
        <v>0</v>
      </c>
      <c r="K34" s="421">
        <v>0</v>
      </c>
      <c r="L34" s="421">
        <v>3.6332790326921831</v>
      </c>
      <c r="M34" s="510">
        <v>6.5516398937302558</v>
      </c>
      <c r="N34" s="421">
        <v>0</v>
      </c>
      <c r="O34" s="421">
        <v>1.2341998988494121</v>
      </c>
      <c r="P34" s="421">
        <v>1.9884150943396226</v>
      </c>
      <c r="Q34" s="421">
        <f t="shared" si="0"/>
        <v>4.2365284568979993</v>
      </c>
      <c r="R34" s="692"/>
      <c r="S34" s="693"/>
      <c r="T34" s="693"/>
      <c r="U34" s="694"/>
    </row>
    <row r="35" spans="1:21" ht="17.100000000000001" customHeight="1">
      <c r="A35" s="191">
        <f>+A34+1</f>
        <v>44982</v>
      </c>
      <c r="B35" s="421">
        <v>3.9029297046164961</v>
      </c>
      <c r="C35" s="421">
        <v>0</v>
      </c>
      <c r="D35" s="421">
        <v>3.9029297046164961</v>
      </c>
      <c r="E35" s="421">
        <v>6.4595362115371904</v>
      </c>
      <c r="F35" s="510">
        <v>3.7971772691983707</v>
      </c>
      <c r="G35" s="421">
        <v>4.3217599481640789</v>
      </c>
      <c r="H35" s="510">
        <v>0</v>
      </c>
      <c r="I35" s="421">
        <v>4.6711336182074108</v>
      </c>
      <c r="J35" s="421">
        <v>0</v>
      </c>
      <c r="K35" s="421">
        <v>0</v>
      </c>
      <c r="L35" s="421">
        <v>3.7317079986607893</v>
      </c>
      <c r="M35" s="510">
        <v>6.7365909644050923</v>
      </c>
      <c r="N35" s="421">
        <v>0</v>
      </c>
      <c r="O35" s="421">
        <v>1.1156034693713597</v>
      </c>
      <c r="P35" s="421">
        <v>1.8701541984732823</v>
      </c>
      <c r="Q35" s="421">
        <f t="shared" si="0"/>
        <v>3.9865925194246521</v>
      </c>
      <c r="R35" s="692"/>
      <c r="S35" s="693"/>
      <c r="T35" s="693"/>
      <c r="U35" s="694"/>
    </row>
    <row r="36" spans="1:21" ht="17.100000000000001" customHeight="1">
      <c r="A36" s="191">
        <f t="shared" si="1"/>
        <v>44983</v>
      </c>
      <c r="B36" s="421">
        <v>3.498451428027491</v>
      </c>
      <c r="C36" s="421">
        <v>0</v>
      </c>
      <c r="D36" s="421">
        <v>3.498451428027491</v>
      </c>
      <c r="E36" s="421">
        <v>6.650800632727182</v>
      </c>
      <c r="F36" s="421">
        <v>2.1104648632669902</v>
      </c>
      <c r="G36" s="421">
        <v>4.3345547434623395</v>
      </c>
      <c r="H36" s="421">
        <v>5.087889428349393</v>
      </c>
      <c r="I36" s="421">
        <v>4.5986891206439315</v>
      </c>
      <c r="J36" s="421">
        <v>0</v>
      </c>
      <c r="K36" s="421">
        <v>0</v>
      </c>
      <c r="L36" s="421">
        <v>4.1966726502749259</v>
      </c>
      <c r="M36" s="421">
        <v>6.6344385720630292</v>
      </c>
      <c r="N36" s="421">
        <v>0</v>
      </c>
      <c r="O36" s="421">
        <v>1.2511133700284089</v>
      </c>
      <c r="P36" s="421">
        <v>1.8822230769230768</v>
      </c>
      <c r="Q36" s="421">
        <f t="shared" si="0"/>
        <v>4.0828624548394812</v>
      </c>
      <c r="R36" s="692"/>
      <c r="S36" s="693"/>
      <c r="T36" s="693"/>
      <c r="U36" s="694"/>
    </row>
    <row r="37" spans="1:21" ht="17.100000000000001" customHeight="1">
      <c r="A37" s="191">
        <f t="shared" si="1"/>
        <v>44984</v>
      </c>
      <c r="B37" s="421">
        <v>3.2493286692667303</v>
      </c>
      <c r="C37" s="421">
        <v>0</v>
      </c>
      <c r="D37" s="421">
        <v>3.2493286692667303</v>
      </c>
      <c r="E37" s="421">
        <v>6.1394149267544469</v>
      </c>
      <c r="F37" s="421">
        <v>1.4184419665387658</v>
      </c>
      <c r="G37" s="421">
        <v>3.8678569394977966</v>
      </c>
      <c r="H37" s="421">
        <v>5.0545550576475033</v>
      </c>
      <c r="I37" s="421">
        <v>4.824321089324112</v>
      </c>
      <c r="J37" s="421">
        <v>0</v>
      </c>
      <c r="K37" s="421">
        <v>0</v>
      </c>
      <c r="L37" s="421">
        <v>4.3513551533208705</v>
      </c>
      <c r="M37" s="421">
        <v>6.5667726716667021</v>
      </c>
      <c r="N37" s="421">
        <v>0</v>
      </c>
      <c r="O37" s="421">
        <v>1.1972647719677716</v>
      </c>
      <c r="P37" s="421">
        <v>1.8853351955307263</v>
      </c>
      <c r="Q37" s="421">
        <f t="shared" si="0"/>
        <v>3.9133136441057119</v>
      </c>
      <c r="R37" s="692"/>
      <c r="S37" s="693"/>
      <c r="T37" s="693"/>
      <c r="U37" s="694"/>
    </row>
    <row r="38" spans="1:21" ht="17.100000000000001" customHeight="1">
      <c r="A38" s="191">
        <f t="shared" si="1"/>
        <v>44985</v>
      </c>
      <c r="B38" s="421">
        <v>3.6082361903174816</v>
      </c>
      <c r="C38" s="421">
        <v>0</v>
      </c>
      <c r="D38" s="421">
        <v>3.6082361903174816</v>
      </c>
      <c r="E38" s="421">
        <v>6.4312615510678945</v>
      </c>
      <c r="F38" s="421">
        <v>1.5123210462993049</v>
      </c>
      <c r="G38" s="421">
        <v>4.6674617714727447</v>
      </c>
      <c r="H38" s="421">
        <v>4.8835124930534874</v>
      </c>
      <c r="I38" s="421">
        <v>4.8962317104030104</v>
      </c>
      <c r="J38" s="421">
        <v>0</v>
      </c>
      <c r="K38" s="421">
        <v>0</v>
      </c>
      <c r="L38" s="421">
        <v>3.475959806973687</v>
      </c>
      <c r="M38" s="421">
        <v>5.6778823090544392</v>
      </c>
      <c r="N38" s="421">
        <v>0</v>
      </c>
      <c r="O38" s="421">
        <v>1.2139913874049524</v>
      </c>
      <c r="P38" s="421">
        <v>1.8761084142394824</v>
      </c>
      <c r="Q38" s="421">
        <f t="shared" si="0"/>
        <v>3.7637504146872538</v>
      </c>
      <c r="R38" s="692"/>
      <c r="S38" s="693"/>
      <c r="T38" s="693"/>
      <c r="U38" s="694"/>
    </row>
    <row r="39" spans="1:21" ht="17.100000000000001" hidden="1" customHeight="1">
      <c r="A39" s="191">
        <f t="shared" si="1"/>
        <v>44986</v>
      </c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>
        <f t="shared" si="0"/>
        <v>0</v>
      </c>
      <c r="R39" s="692"/>
      <c r="S39" s="693"/>
      <c r="T39" s="693"/>
      <c r="U39" s="694"/>
    </row>
    <row r="40" spans="1:21" ht="17.100000000000001" hidden="1" customHeight="1">
      <c r="A40" s="191">
        <f t="shared" si="1"/>
        <v>44987</v>
      </c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1">
        <f t="shared" si="0"/>
        <v>0</v>
      </c>
      <c r="R40" s="692"/>
      <c r="S40" s="693"/>
      <c r="T40" s="693"/>
      <c r="U40" s="694"/>
    </row>
    <row r="41" spans="1:21" ht="17.100000000000001" hidden="1" customHeight="1">
      <c r="A41" s="191">
        <v>31</v>
      </c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>
        <f t="shared" si="0"/>
        <v>0</v>
      </c>
      <c r="R41" s="692"/>
      <c r="S41" s="693"/>
      <c r="T41" s="693"/>
      <c r="U41" s="694"/>
    </row>
    <row r="42" spans="1:21" ht="17.100000000000001" customHeight="1">
      <c r="A42" s="181" t="s">
        <v>9</v>
      </c>
      <c r="B42" s="384">
        <f>IFERROR(SUMPRODUCT(B11:B38,B49:B76)/SUM(B49:B76),0)</f>
        <v>3.2977374012101555</v>
      </c>
      <c r="C42" s="384">
        <f t="shared" ref="C42:P42" si="3">IFERROR(SUMPRODUCT(C11:C38,C49:C76)/SUM(C49:C76),0)</f>
        <v>0</v>
      </c>
      <c r="D42" s="384">
        <f t="shared" si="3"/>
        <v>3.2977374012101555</v>
      </c>
      <c r="E42" s="384">
        <f t="shared" si="3"/>
        <v>6.9842191516409322</v>
      </c>
      <c r="F42" s="384">
        <f t="shared" si="3"/>
        <v>2.2828656992487009</v>
      </c>
      <c r="G42" s="384">
        <f t="shared" si="3"/>
        <v>4.2603366495741701</v>
      </c>
      <c r="H42" s="384">
        <f t="shared" si="3"/>
        <v>4.8124703754280631</v>
      </c>
      <c r="I42" s="384">
        <f t="shared" si="3"/>
        <v>4.4971407894263224</v>
      </c>
      <c r="J42" s="384">
        <f t="shared" si="3"/>
        <v>0</v>
      </c>
      <c r="K42" s="384">
        <f t="shared" si="3"/>
        <v>0</v>
      </c>
      <c r="L42" s="384">
        <f t="shared" si="3"/>
        <v>3.7509619231798745</v>
      </c>
      <c r="M42" s="384">
        <f t="shared" si="3"/>
        <v>6.5383723358237624</v>
      </c>
      <c r="N42" s="384">
        <f t="shared" si="3"/>
        <v>0</v>
      </c>
      <c r="O42" s="384">
        <f t="shared" si="3"/>
        <v>1.199599093850245</v>
      </c>
      <c r="P42" s="384">
        <f t="shared" si="3"/>
        <v>1.9694001632194564</v>
      </c>
      <c r="Q42" s="384">
        <f>IFERROR(SUMPRODUCT(Q11:Q38,Q49:Q76)/SUM(Q49:Q76),0)</f>
        <v>3.8501630042259052</v>
      </c>
      <c r="R42" s="829"/>
      <c r="S42" s="830"/>
      <c r="T42" s="830"/>
      <c r="U42" s="831"/>
    </row>
    <row r="43" spans="1:21" ht="15" customHeight="1">
      <c r="A43" s="181" t="s">
        <v>42</v>
      </c>
      <c r="B43" s="386">
        <f t="shared" ref="B43:Q43" si="4">+B42-B10</f>
        <v>0.15336064596850552</v>
      </c>
      <c r="C43" s="386">
        <f t="shared" si="4"/>
        <v>-3.1443767552416499</v>
      </c>
      <c r="D43" s="386">
        <f t="shared" si="4"/>
        <v>0.15336064596850552</v>
      </c>
      <c r="E43" s="386">
        <f t="shared" si="4"/>
        <v>-2.933248477554784E-2</v>
      </c>
      <c r="F43" s="386">
        <f t="shared" si="4"/>
        <v>0.37461438715291084</v>
      </c>
      <c r="G43" s="386">
        <f t="shared" si="4"/>
        <v>0.86036320297959001</v>
      </c>
      <c r="H43" s="386">
        <f t="shared" si="4"/>
        <v>1.4674703754280629</v>
      </c>
      <c r="I43" s="386">
        <f t="shared" si="4"/>
        <v>-0.10185921057367775</v>
      </c>
      <c r="J43" s="386">
        <f t="shared" si="4"/>
        <v>0</v>
      </c>
      <c r="K43" s="386">
        <f>+K42-K10</f>
        <v>0</v>
      </c>
      <c r="L43" s="386">
        <f t="shared" si="4"/>
        <v>-5.3991596574755274E-2</v>
      </c>
      <c r="M43" s="386">
        <f t="shared" si="4"/>
        <v>0.33837233582376225</v>
      </c>
      <c r="N43" s="386">
        <f t="shared" si="4"/>
        <v>-5.8289999999999997</v>
      </c>
      <c r="O43" s="386">
        <f t="shared" si="4"/>
        <v>-1.7779874198348851</v>
      </c>
      <c r="P43" s="386">
        <f t="shared" si="4"/>
        <v>-0.55978017553628368</v>
      </c>
      <c r="Q43" s="386">
        <f t="shared" si="4"/>
        <v>-6.3131030849121306E-2</v>
      </c>
      <c r="R43" s="832"/>
      <c r="S43" s="833"/>
      <c r="T43" s="833"/>
      <c r="U43" s="834"/>
    </row>
    <row r="44" spans="1:21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21" ht="15" customHeight="1">
      <c r="A45" s="190" t="s">
        <v>91</v>
      </c>
      <c r="T45" s="342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27</v>
      </c>
      <c r="K46" s="590"/>
      <c r="L46" s="590"/>
      <c r="M46" s="591"/>
      <c r="N46" s="498" t="s">
        <v>220</v>
      </c>
      <c r="O46" s="393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219</v>
      </c>
      <c r="I47" s="393" t="s">
        <v>23</v>
      </c>
      <c r="J47" s="393" t="s">
        <v>80</v>
      </c>
      <c r="K47" s="393" t="s">
        <v>81</v>
      </c>
      <c r="L47" s="393" t="s">
        <v>122</v>
      </c>
      <c r="M47" s="393" t="s">
        <v>103</v>
      </c>
      <c r="N47" s="393" t="s">
        <v>221</v>
      </c>
      <c r="O47" s="393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260</v>
      </c>
      <c r="B48" s="673">
        <v>1700</v>
      </c>
      <c r="C48" s="674"/>
      <c r="D48" s="500">
        <v>1700</v>
      </c>
      <c r="E48" s="500">
        <v>870</v>
      </c>
      <c r="F48" s="500">
        <v>710</v>
      </c>
      <c r="G48" s="500">
        <v>710</v>
      </c>
      <c r="H48" s="500">
        <v>900</v>
      </c>
      <c r="I48" s="500">
        <v>2610</v>
      </c>
      <c r="J48" s="500">
        <v>0</v>
      </c>
      <c r="K48" s="500">
        <v>0</v>
      </c>
      <c r="L48" s="500">
        <v>4280</v>
      </c>
      <c r="M48" s="500">
        <v>270</v>
      </c>
      <c r="N48" s="500">
        <v>0</v>
      </c>
      <c r="O48" s="500">
        <v>750</v>
      </c>
      <c r="P48" s="500">
        <v>240</v>
      </c>
      <c r="Q48" s="500">
        <f t="shared" ref="Q48:Q79" si="5">SUM(D48:P48)</f>
        <v>13040</v>
      </c>
      <c r="R48" s="837"/>
      <c r="S48" s="837"/>
      <c r="T48" s="837"/>
      <c r="U48" s="837"/>
    </row>
    <row r="49" spans="1:21" ht="15" customHeight="1">
      <c r="A49" s="191">
        <f t="shared" ref="A49:A78" si="6">+A11</f>
        <v>44958</v>
      </c>
      <c r="B49" s="499">
        <v>56.746058569999995</v>
      </c>
      <c r="C49" s="499">
        <v>0</v>
      </c>
      <c r="D49" s="499">
        <v>56.746058569999995</v>
      </c>
      <c r="E49" s="499">
        <v>26.59037506</v>
      </c>
      <c r="F49" s="499">
        <v>22.713280109999996</v>
      </c>
      <c r="G49" s="499">
        <v>31.999898460000001</v>
      </c>
      <c r="H49" s="499">
        <v>19.76683835</v>
      </c>
      <c r="I49" s="499">
        <v>64.774081545064391</v>
      </c>
      <c r="J49" s="499">
        <v>0</v>
      </c>
      <c r="K49" s="499">
        <v>0</v>
      </c>
      <c r="L49" s="499">
        <v>143.01310000000001</v>
      </c>
      <c r="M49" s="499">
        <v>5.92</v>
      </c>
      <c r="N49" s="499">
        <v>0</v>
      </c>
      <c r="O49" s="499">
        <v>19.007999999999999</v>
      </c>
      <c r="P49" s="499">
        <v>9.3390000000000004</v>
      </c>
      <c r="Q49" s="499">
        <f t="shared" si="5"/>
        <v>399.87063209506437</v>
      </c>
      <c r="R49" s="824"/>
      <c r="S49" s="824"/>
      <c r="T49" s="824"/>
      <c r="U49" s="824"/>
    </row>
    <row r="50" spans="1:21" ht="15" customHeight="1">
      <c r="A50" s="191">
        <f t="shared" si="6"/>
        <v>44959</v>
      </c>
      <c r="B50" s="499">
        <v>41.747275170000002</v>
      </c>
      <c r="C50" s="499">
        <v>0</v>
      </c>
      <c r="D50" s="499">
        <v>41.747275170000002</v>
      </c>
      <c r="E50" s="499">
        <v>25.771788359999999</v>
      </c>
      <c r="F50" s="499">
        <v>29.52784338</v>
      </c>
      <c r="G50" s="499">
        <v>29.04006665</v>
      </c>
      <c r="H50" s="499">
        <v>46.15972678</v>
      </c>
      <c r="I50" s="499">
        <v>90.287881974248918</v>
      </c>
      <c r="J50" s="499">
        <v>0</v>
      </c>
      <c r="K50" s="499">
        <v>0</v>
      </c>
      <c r="L50" s="499">
        <v>146.4365</v>
      </c>
      <c r="M50" s="499">
        <v>8.52</v>
      </c>
      <c r="N50" s="556">
        <v>0</v>
      </c>
      <c r="O50" s="499">
        <v>23.687999999999999</v>
      </c>
      <c r="P50" s="499">
        <v>9.4930000000000003</v>
      </c>
      <c r="Q50" s="499">
        <f t="shared" si="5"/>
        <v>450.67208231424883</v>
      </c>
      <c r="R50" s="824"/>
      <c r="S50" s="824"/>
      <c r="T50" s="824"/>
      <c r="U50" s="824"/>
    </row>
    <row r="51" spans="1:21" ht="15" customHeight="1">
      <c r="A51" s="191">
        <f t="shared" si="6"/>
        <v>44960</v>
      </c>
      <c r="B51" s="499">
        <v>55.375101819999998</v>
      </c>
      <c r="C51" s="499">
        <v>0</v>
      </c>
      <c r="D51" s="499">
        <v>55.375101819999998</v>
      </c>
      <c r="E51" s="499">
        <v>24.876708420000003</v>
      </c>
      <c r="F51" s="499">
        <v>33.360675120000003</v>
      </c>
      <c r="G51" s="499">
        <v>15.417218380000001</v>
      </c>
      <c r="H51" s="499">
        <v>33.761825110000004</v>
      </c>
      <c r="I51" s="499">
        <v>81.820783261802589</v>
      </c>
      <c r="J51" s="499">
        <v>0</v>
      </c>
      <c r="K51" s="499">
        <v>0</v>
      </c>
      <c r="L51" s="499">
        <v>142.2569</v>
      </c>
      <c r="M51" s="499">
        <v>7.2</v>
      </c>
      <c r="N51" s="556">
        <v>0</v>
      </c>
      <c r="O51" s="499">
        <v>17.671500000000002</v>
      </c>
      <c r="P51" s="499">
        <v>8.3710000000000004</v>
      </c>
      <c r="Q51" s="499">
        <f t="shared" si="5"/>
        <v>420.1117121118026</v>
      </c>
      <c r="R51" s="824"/>
      <c r="S51" s="824"/>
      <c r="T51" s="824"/>
      <c r="U51" s="824"/>
    </row>
    <row r="52" spans="1:21" ht="15" customHeight="1">
      <c r="A52" s="191">
        <f t="shared" si="6"/>
        <v>44961</v>
      </c>
      <c r="B52" s="499">
        <v>51.398658490000003</v>
      </c>
      <c r="C52" s="499">
        <v>0</v>
      </c>
      <c r="D52" s="499">
        <v>51.398658490000003</v>
      </c>
      <c r="E52" s="499">
        <v>17.87902837</v>
      </c>
      <c r="F52" s="499">
        <v>21.327826769999994</v>
      </c>
      <c r="G52" s="499">
        <v>25.30794337</v>
      </c>
      <c r="H52" s="499">
        <v>37.937990110000001</v>
      </c>
      <c r="I52" s="499">
        <v>59.234289699570809</v>
      </c>
      <c r="J52" s="499">
        <v>0</v>
      </c>
      <c r="K52" s="499">
        <v>0</v>
      </c>
      <c r="L52" s="499">
        <v>104.42919999999999</v>
      </c>
      <c r="M52" s="499">
        <v>7.4</v>
      </c>
      <c r="N52" s="556">
        <v>0</v>
      </c>
      <c r="O52" s="499">
        <v>19.332000000000001</v>
      </c>
      <c r="P52" s="499">
        <v>7.5679999999999996</v>
      </c>
      <c r="Q52" s="499">
        <f t="shared" si="5"/>
        <v>351.81493680957072</v>
      </c>
      <c r="R52" s="824"/>
      <c r="S52" s="824"/>
      <c r="T52" s="824"/>
      <c r="U52" s="824"/>
    </row>
    <row r="53" spans="1:21" ht="15" customHeight="1">
      <c r="A53" s="191">
        <f t="shared" si="6"/>
        <v>44962</v>
      </c>
      <c r="B53" s="499">
        <v>56.184491829999999</v>
      </c>
      <c r="C53" s="499">
        <v>0</v>
      </c>
      <c r="D53" s="499">
        <v>56.184491829999999</v>
      </c>
      <c r="E53" s="499">
        <v>29.164323369999998</v>
      </c>
      <c r="F53" s="499">
        <v>77.51995359</v>
      </c>
      <c r="G53" s="499">
        <v>25.71830671</v>
      </c>
      <c r="H53" s="499">
        <v>0</v>
      </c>
      <c r="I53" s="499">
        <v>113.29030472103003</v>
      </c>
      <c r="J53" s="499">
        <v>0</v>
      </c>
      <c r="K53" s="499">
        <v>0</v>
      </c>
      <c r="L53" s="499">
        <v>155.83099999999999</v>
      </c>
      <c r="M53" s="499">
        <v>8.92</v>
      </c>
      <c r="N53" s="556">
        <v>0</v>
      </c>
      <c r="O53" s="499">
        <v>32.457000000000001</v>
      </c>
      <c r="P53" s="499">
        <v>9.4160000000000004</v>
      </c>
      <c r="Q53" s="499">
        <f t="shared" si="5"/>
        <v>508.50138022102999</v>
      </c>
      <c r="R53" s="824"/>
      <c r="S53" s="824"/>
      <c r="T53" s="824"/>
      <c r="U53" s="824"/>
    </row>
    <row r="54" spans="1:21" ht="15" customHeight="1">
      <c r="A54" s="191">
        <f t="shared" si="6"/>
        <v>44963</v>
      </c>
      <c r="B54" s="499">
        <v>75.247605149999984</v>
      </c>
      <c r="C54" s="499">
        <v>0</v>
      </c>
      <c r="D54" s="499">
        <v>75.247605149999984</v>
      </c>
      <c r="E54" s="499">
        <v>36.951453420000007</v>
      </c>
      <c r="F54" s="499">
        <v>39.368683409999996</v>
      </c>
      <c r="G54" s="499">
        <v>37.116731660000006</v>
      </c>
      <c r="H54" s="499">
        <v>39.568383389999994</v>
      </c>
      <c r="I54" s="499">
        <v>117.155017167382</v>
      </c>
      <c r="J54" s="499">
        <v>0</v>
      </c>
      <c r="K54" s="499">
        <v>0</v>
      </c>
      <c r="L54" s="499">
        <v>194.1618</v>
      </c>
      <c r="M54" s="499">
        <v>12.2</v>
      </c>
      <c r="N54" s="556">
        <v>0</v>
      </c>
      <c r="O54" s="499">
        <v>36.205500000000001</v>
      </c>
      <c r="P54" s="499">
        <v>13.541</v>
      </c>
      <c r="Q54" s="499">
        <v>613.71617419738209</v>
      </c>
      <c r="R54" s="824"/>
      <c r="S54" s="824"/>
      <c r="T54" s="824"/>
      <c r="U54" s="824"/>
    </row>
    <row r="55" spans="1:21" ht="15" customHeight="1">
      <c r="A55" s="191">
        <f t="shared" si="6"/>
        <v>44964</v>
      </c>
      <c r="B55" s="499">
        <v>75.827516750000001</v>
      </c>
      <c r="C55" s="499">
        <v>0</v>
      </c>
      <c r="D55" s="499">
        <v>75.827516750000001</v>
      </c>
      <c r="E55" s="499">
        <v>30.880211689999999</v>
      </c>
      <c r="F55" s="499">
        <v>40.530666809999992</v>
      </c>
      <c r="G55" s="499">
        <v>36.763230059999998</v>
      </c>
      <c r="H55" s="499">
        <v>44.638781730000005</v>
      </c>
      <c r="I55" s="499">
        <v>110.97611587982831</v>
      </c>
      <c r="J55" s="499">
        <v>0</v>
      </c>
      <c r="K55" s="499">
        <v>0</v>
      </c>
      <c r="L55" s="499">
        <v>209.80099999999999</v>
      </c>
      <c r="M55" s="499">
        <v>13.08</v>
      </c>
      <c r="N55" s="556">
        <v>0</v>
      </c>
      <c r="O55" s="499">
        <v>35.476500000000001</v>
      </c>
      <c r="P55" s="499">
        <v>13.574</v>
      </c>
      <c r="Q55" s="499">
        <v>624.62802291982837</v>
      </c>
      <c r="R55" s="824"/>
      <c r="S55" s="824"/>
      <c r="T55" s="824"/>
      <c r="U55" s="824"/>
    </row>
    <row r="56" spans="1:21" ht="15" customHeight="1">
      <c r="A56" s="191">
        <f t="shared" si="6"/>
        <v>44965</v>
      </c>
      <c r="B56" s="499">
        <v>52.02029349</v>
      </c>
      <c r="C56" s="499">
        <v>0</v>
      </c>
      <c r="D56" s="499">
        <v>52.02029349</v>
      </c>
      <c r="E56" s="499">
        <v>20.875766719999998</v>
      </c>
      <c r="F56" s="499">
        <v>33.259998490000001</v>
      </c>
      <c r="G56" s="499">
        <v>22.25850002</v>
      </c>
      <c r="H56" s="499">
        <v>35.592200099999999</v>
      </c>
      <c r="I56" s="499">
        <v>90.032551502145935</v>
      </c>
      <c r="J56" s="499">
        <v>0</v>
      </c>
      <c r="K56" s="499">
        <v>0</v>
      </c>
      <c r="L56" s="499">
        <v>130.31059999999999</v>
      </c>
      <c r="M56" s="499">
        <v>10.199999999999999</v>
      </c>
      <c r="N56" s="556">
        <v>0</v>
      </c>
      <c r="O56" s="499">
        <v>32.304000000000002</v>
      </c>
      <c r="P56" s="499">
        <v>8.8000000000000007</v>
      </c>
      <c r="Q56" s="499">
        <v>445.85391032214596</v>
      </c>
      <c r="R56" s="824"/>
      <c r="S56" s="824"/>
      <c r="T56" s="824"/>
      <c r="U56" s="824"/>
    </row>
    <row r="57" spans="1:21" ht="15" customHeight="1">
      <c r="A57" s="191">
        <f t="shared" si="6"/>
        <v>44966</v>
      </c>
      <c r="B57" s="499">
        <v>31.794740100000002</v>
      </c>
      <c r="C57" s="499">
        <v>0</v>
      </c>
      <c r="D57" s="499">
        <v>31.794740100000002</v>
      </c>
      <c r="E57" s="499">
        <v>20.155448370000002</v>
      </c>
      <c r="F57" s="499">
        <v>21.320631800000005</v>
      </c>
      <c r="G57" s="499">
        <v>19.198701720000003</v>
      </c>
      <c r="H57" s="499">
        <v>29.348006800000004</v>
      </c>
      <c r="I57" s="499">
        <v>62.650403433476392</v>
      </c>
      <c r="J57" s="499">
        <v>0</v>
      </c>
      <c r="K57" s="499">
        <v>0</v>
      </c>
      <c r="L57" s="499">
        <v>115.5462</v>
      </c>
      <c r="M57" s="499">
        <v>7.44</v>
      </c>
      <c r="N57" s="556">
        <v>0</v>
      </c>
      <c r="O57" s="499">
        <v>31.513500000000001</v>
      </c>
      <c r="P57" s="499">
        <v>5.2140000000000004</v>
      </c>
      <c r="Q57" s="499">
        <v>351.62163222347641</v>
      </c>
      <c r="R57" s="824"/>
      <c r="S57" s="824"/>
      <c r="T57" s="824"/>
      <c r="U57" s="824"/>
    </row>
    <row r="58" spans="1:21" ht="15" customHeight="1">
      <c r="A58" s="191">
        <f t="shared" si="6"/>
        <v>44967</v>
      </c>
      <c r="B58" s="499">
        <v>60.086041730000005</v>
      </c>
      <c r="C58" s="499">
        <v>0</v>
      </c>
      <c r="D58" s="499">
        <v>60.086041730000005</v>
      </c>
      <c r="E58" s="499">
        <v>33.369166720000003</v>
      </c>
      <c r="F58" s="499">
        <v>32.677363499999998</v>
      </c>
      <c r="G58" s="499">
        <v>31.879541749999998</v>
      </c>
      <c r="H58" s="499">
        <v>45.878373410000002</v>
      </c>
      <c r="I58" s="499">
        <v>102.56778755364805</v>
      </c>
      <c r="J58" s="499">
        <v>0</v>
      </c>
      <c r="K58" s="499">
        <v>0</v>
      </c>
      <c r="L58" s="499">
        <v>178.64919999999998</v>
      </c>
      <c r="M58" s="499">
        <v>10.199999999999999</v>
      </c>
      <c r="N58" s="556">
        <v>0</v>
      </c>
      <c r="O58" s="499">
        <v>23.405999999999999</v>
      </c>
      <c r="P58" s="499">
        <v>12.111000000000001</v>
      </c>
      <c r="Q58" s="499">
        <v>530.82447466364806</v>
      </c>
      <c r="R58" s="824"/>
      <c r="S58" s="824"/>
      <c r="T58" s="824"/>
      <c r="U58" s="824"/>
    </row>
    <row r="59" spans="1:21" ht="15" customHeight="1">
      <c r="A59" s="191">
        <f t="shared" si="6"/>
        <v>44968</v>
      </c>
      <c r="B59" s="499">
        <v>28.867255060000002</v>
      </c>
      <c r="C59" s="499">
        <v>0</v>
      </c>
      <c r="D59" s="499">
        <v>28.867255060000002</v>
      </c>
      <c r="E59" s="499">
        <v>10.71333336</v>
      </c>
      <c r="F59" s="499">
        <v>18.640793449999997</v>
      </c>
      <c r="G59" s="499">
        <v>16.380408330000002</v>
      </c>
      <c r="H59" s="499">
        <v>24.234325069999997</v>
      </c>
      <c r="I59" s="499">
        <v>46.239976394849784</v>
      </c>
      <c r="J59" s="499">
        <v>0</v>
      </c>
      <c r="K59" s="499">
        <v>0</v>
      </c>
      <c r="L59" s="499">
        <v>84.350899999999996</v>
      </c>
      <c r="M59" s="499">
        <v>4.32</v>
      </c>
      <c r="N59" s="556">
        <v>0</v>
      </c>
      <c r="O59" s="499">
        <v>27.061499999999999</v>
      </c>
      <c r="P59" s="499">
        <v>4.0919999999999996</v>
      </c>
      <c r="Q59" s="499">
        <v>264.90049166484977</v>
      </c>
      <c r="R59" s="824"/>
      <c r="S59" s="824"/>
      <c r="T59" s="824"/>
      <c r="U59" s="824"/>
    </row>
    <row r="60" spans="1:21" ht="15" customHeight="1">
      <c r="A60" s="191">
        <f t="shared" si="6"/>
        <v>44969</v>
      </c>
      <c r="B60" s="499">
        <v>18.203333333333337</v>
      </c>
      <c r="C60" s="499">
        <v>0</v>
      </c>
      <c r="D60" s="499">
        <v>18.203333333333337</v>
      </c>
      <c r="E60" s="499">
        <v>3.345708333333334</v>
      </c>
      <c r="F60" s="499">
        <v>13.046999999999997</v>
      </c>
      <c r="G60" s="499">
        <v>10.591875</v>
      </c>
      <c r="H60" s="499">
        <v>8.9019583333333347</v>
      </c>
      <c r="I60" s="499">
        <v>14.133184549356224</v>
      </c>
      <c r="J60" s="499">
        <v>0</v>
      </c>
      <c r="K60" s="499">
        <v>0</v>
      </c>
      <c r="L60" s="499">
        <v>38.014400000000002</v>
      </c>
      <c r="M60" s="499">
        <v>0.56000000000000005</v>
      </c>
      <c r="N60" s="556">
        <v>0</v>
      </c>
      <c r="O60" s="499">
        <v>9.7710000000000008</v>
      </c>
      <c r="P60" s="499">
        <v>0.81399999999999995</v>
      </c>
      <c r="Q60" s="499">
        <v>117.38245954935623</v>
      </c>
      <c r="R60" s="824"/>
      <c r="S60" s="824"/>
      <c r="T60" s="824"/>
      <c r="U60" s="824"/>
    </row>
    <row r="61" spans="1:21" ht="15" customHeight="1">
      <c r="A61" s="191">
        <f t="shared" si="6"/>
        <v>44970</v>
      </c>
      <c r="B61" s="499">
        <v>56.319786740000005</v>
      </c>
      <c r="C61" s="499">
        <v>0</v>
      </c>
      <c r="D61" s="499">
        <v>56.319786740000005</v>
      </c>
      <c r="E61" s="499">
        <v>13.60512334</v>
      </c>
      <c r="F61" s="499">
        <v>31.832826799999996</v>
      </c>
      <c r="G61" s="499">
        <v>35.861536750000006</v>
      </c>
      <c r="H61" s="499">
        <v>48.884221820000008</v>
      </c>
      <c r="I61" s="499">
        <v>92.942002145922743</v>
      </c>
      <c r="J61" s="499">
        <v>0</v>
      </c>
      <c r="K61" s="499">
        <v>0</v>
      </c>
      <c r="L61" s="499">
        <v>132.88060000000002</v>
      </c>
      <c r="M61" s="499">
        <v>6.52</v>
      </c>
      <c r="N61" s="556">
        <v>0</v>
      </c>
      <c r="O61" s="499">
        <v>31.824000000000002</v>
      </c>
      <c r="P61" s="499">
        <v>4.9610000000000003</v>
      </c>
      <c r="Q61" s="499">
        <f t="shared" ref="Q61" si="7">SUM(D61:P61)</f>
        <v>455.63109759592277</v>
      </c>
      <c r="R61" s="824"/>
      <c r="S61" s="824"/>
      <c r="T61" s="824"/>
      <c r="U61" s="824"/>
    </row>
    <row r="62" spans="1:21" ht="15" customHeight="1">
      <c r="A62" s="191">
        <f t="shared" si="6"/>
        <v>44971</v>
      </c>
      <c r="B62" s="499">
        <v>50.583310169999997</v>
      </c>
      <c r="C62" s="499">
        <v>0</v>
      </c>
      <c r="D62" s="499">
        <v>50.583310169999997</v>
      </c>
      <c r="E62" s="499">
        <v>23.623456770000001</v>
      </c>
      <c r="F62" s="499">
        <v>25.811838420000001</v>
      </c>
      <c r="G62" s="499">
        <v>19.606436710000001</v>
      </c>
      <c r="H62" s="499">
        <v>21.610378360000002</v>
      </c>
      <c r="I62" s="499">
        <v>53.16818240343347</v>
      </c>
      <c r="J62" s="499">
        <v>0</v>
      </c>
      <c r="K62" s="499">
        <v>0</v>
      </c>
      <c r="L62" s="499">
        <v>110.39139999999999</v>
      </c>
      <c r="M62" s="499">
        <v>6.16</v>
      </c>
      <c r="N62" s="556">
        <v>0</v>
      </c>
      <c r="O62" s="499">
        <v>17.7225</v>
      </c>
      <c r="P62" s="499">
        <v>5.5439999999999996</v>
      </c>
      <c r="Q62" s="499">
        <f t="shared" ref="Q62:Q67" si="8">SUM(D62:P62)</f>
        <v>334.22150283343348</v>
      </c>
      <c r="R62" s="824"/>
      <c r="S62" s="824"/>
      <c r="T62" s="824"/>
      <c r="U62" s="824"/>
    </row>
    <row r="63" spans="1:21" ht="15" customHeight="1">
      <c r="A63" s="191">
        <f t="shared" si="6"/>
        <v>44972</v>
      </c>
      <c r="B63" s="499">
        <v>49.393101839999993</v>
      </c>
      <c r="C63" s="499">
        <v>0</v>
      </c>
      <c r="D63" s="499">
        <v>49.393101839999993</v>
      </c>
      <c r="E63" s="499">
        <v>16.528941719999999</v>
      </c>
      <c r="F63" s="499">
        <v>17.19322171</v>
      </c>
      <c r="G63" s="499">
        <v>16.841168379999999</v>
      </c>
      <c r="H63" s="499">
        <v>10.05732834</v>
      </c>
      <c r="I63" s="499">
        <v>35.858718884120165</v>
      </c>
      <c r="J63" s="499">
        <v>0</v>
      </c>
      <c r="K63" s="499">
        <v>0</v>
      </c>
      <c r="L63" s="499">
        <v>0</v>
      </c>
      <c r="M63" s="499">
        <v>0</v>
      </c>
      <c r="N63" s="556">
        <v>0</v>
      </c>
      <c r="O63" s="499">
        <v>31.645499999999998</v>
      </c>
      <c r="P63" s="499">
        <v>4.2460000000000004</v>
      </c>
      <c r="Q63" s="499">
        <f t="shared" si="8"/>
        <v>181.76398087412016</v>
      </c>
      <c r="R63" s="824"/>
      <c r="S63" s="824"/>
      <c r="T63" s="824"/>
      <c r="U63" s="824"/>
    </row>
    <row r="64" spans="1:21" ht="15" customHeight="1">
      <c r="A64" s="191">
        <f t="shared" si="6"/>
        <v>44973</v>
      </c>
      <c r="B64" s="499">
        <v>103.76337190999999</v>
      </c>
      <c r="C64" s="499">
        <v>0</v>
      </c>
      <c r="D64" s="499">
        <v>103.76337190999999</v>
      </c>
      <c r="E64" s="499">
        <v>26.051810079999996</v>
      </c>
      <c r="F64" s="499">
        <v>39.600963690000007</v>
      </c>
      <c r="G64" s="499">
        <v>22.830583439999998</v>
      </c>
      <c r="H64" s="499">
        <v>49.305181789999992</v>
      </c>
      <c r="I64" s="499">
        <v>95.942135193133055</v>
      </c>
      <c r="J64" s="499">
        <v>0</v>
      </c>
      <c r="K64" s="499">
        <v>0</v>
      </c>
      <c r="L64" s="499">
        <v>0</v>
      </c>
      <c r="M64" s="499">
        <v>0</v>
      </c>
      <c r="N64" s="556">
        <v>0</v>
      </c>
      <c r="O64" s="499">
        <v>29.986499999999999</v>
      </c>
      <c r="P64" s="499">
        <v>11.473000000000001</v>
      </c>
      <c r="Q64" s="499">
        <f t="shared" si="8"/>
        <v>378.95354610313308</v>
      </c>
      <c r="R64" s="824"/>
      <c r="S64" s="824"/>
      <c r="T64" s="824"/>
      <c r="U64" s="824"/>
    </row>
    <row r="65" spans="1:21" ht="15" customHeight="1">
      <c r="A65" s="191">
        <f t="shared" si="6"/>
        <v>44974</v>
      </c>
      <c r="B65" s="499">
        <v>55.801671810000002</v>
      </c>
      <c r="C65" s="499">
        <v>0</v>
      </c>
      <c r="D65" s="499">
        <v>55.801671810000002</v>
      </c>
      <c r="E65" s="499">
        <v>20.994000080000003</v>
      </c>
      <c r="F65" s="499">
        <v>34.340206950000002</v>
      </c>
      <c r="G65" s="499">
        <v>10.451791679999998</v>
      </c>
      <c r="H65" s="499">
        <v>28.050481729999998</v>
      </c>
      <c r="I65" s="499">
        <v>79.900015021459225</v>
      </c>
      <c r="J65" s="499">
        <v>0</v>
      </c>
      <c r="K65" s="499">
        <v>0</v>
      </c>
      <c r="L65" s="499">
        <v>0</v>
      </c>
      <c r="M65" s="499">
        <v>0</v>
      </c>
      <c r="N65" s="556">
        <v>0</v>
      </c>
      <c r="O65" s="499">
        <v>17.977499999999999</v>
      </c>
      <c r="P65" s="499">
        <v>6.0279999999999996</v>
      </c>
      <c r="Q65" s="499">
        <f t="shared" si="8"/>
        <v>253.54366727145919</v>
      </c>
      <c r="R65" s="824"/>
      <c r="S65" s="824"/>
      <c r="T65" s="824"/>
      <c r="U65" s="824"/>
    </row>
    <row r="66" spans="1:21" ht="15" customHeight="1">
      <c r="A66" s="191">
        <f t="shared" si="6"/>
        <v>44975</v>
      </c>
      <c r="B66" s="499">
        <v>83.573803519999998</v>
      </c>
      <c r="C66" s="499">
        <v>0</v>
      </c>
      <c r="D66" s="499">
        <v>83.573803519999998</v>
      </c>
      <c r="E66" s="499">
        <v>39.114838419999998</v>
      </c>
      <c r="F66" s="499">
        <v>34.85154026</v>
      </c>
      <c r="G66" s="499">
        <v>30.6538167</v>
      </c>
      <c r="H66" s="499">
        <v>42.064155060000004</v>
      </c>
      <c r="I66" s="499">
        <v>103.92032188841202</v>
      </c>
      <c r="J66" s="499">
        <v>0</v>
      </c>
      <c r="K66" s="499">
        <v>0</v>
      </c>
      <c r="L66" s="499">
        <v>0</v>
      </c>
      <c r="M66" s="499">
        <v>0</v>
      </c>
      <c r="N66" s="556">
        <v>0</v>
      </c>
      <c r="O66" s="499">
        <v>20.512499999999999</v>
      </c>
      <c r="P66" s="499">
        <v>12.331</v>
      </c>
      <c r="Q66" s="499">
        <f t="shared" si="8"/>
        <v>367.02197584841207</v>
      </c>
      <c r="R66" s="824"/>
      <c r="S66" s="824"/>
      <c r="T66" s="824"/>
      <c r="U66" s="824"/>
    </row>
    <row r="67" spans="1:21" ht="15" customHeight="1">
      <c r="A67" s="191">
        <f t="shared" si="6"/>
        <v>44976</v>
      </c>
      <c r="B67" s="503">
        <v>63.743022029999999</v>
      </c>
      <c r="C67" s="503">
        <v>0</v>
      </c>
      <c r="D67" s="503">
        <v>63.743022029999999</v>
      </c>
      <c r="E67" s="503">
        <v>31.539373399999999</v>
      </c>
      <c r="F67" s="503">
        <v>27.11484347</v>
      </c>
      <c r="G67" s="503">
        <v>34.242295039999995</v>
      </c>
      <c r="H67" s="503">
        <v>48.518006759999999</v>
      </c>
      <c r="I67" s="503">
        <v>112.15484978540772</v>
      </c>
      <c r="J67" s="503">
        <v>0</v>
      </c>
      <c r="K67" s="503">
        <v>0</v>
      </c>
      <c r="L67" s="503">
        <v>161.8596</v>
      </c>
      <c r="M67" s="503">
        <v>8.84</v>
      </c>
      <c r="N67" s="556">
        <v>0</v>
      </c>
      <c r="O67" s="503">
        <v>29.585999999999999</v>
      </c>
      <c r="P67" s="503">
        <v>11.506</v>
      </c>
      <c r="Q67" s="499">
        <f t="shared" si="8"/>
        <v>529.10399048540762</v>
      </c>
      <c r="R67" s="824"/>
      <c r="S67" s="824"/>
      <c r="T67" s="824"/>
      <c r="U67" s="824"/>
    </row>
    <row r="68" spans="1:21" ht="15" customHeight="1">
      <c r="A68" s="191">
        <f t="shared" si="6"/>
        <v>44977</v>
      </c>
      <c r="B68" s="503">
        <v>66.924253579999984</v>
      </c>
      <c r="C68" s="503">
        <v>0</v>
      </c>
      <c r="D68" s="503">
        <v>66.924253579999984</v>
      </c>
      <c r="E68" s="503">
        <v>26.197821730000001</v>
      </c>
      <c r="F68" s="503">
        <v>25.132510060000001</v>
      </c>
      <c r="G68" s="503">
        <v>22.258828380000004</v>
      </c>
      <c r="H68" s="503">
        <v>28.215250049999995</v>
      </c>
      <c r="I68" s="503">
        <v>76.364313304721023</v>
      </c>
      <c r="J68" s="503">
        <v>0</v>
      </c>
      <c r="K68" s="503">
        <v>0</v>
      </c>
      <c r="L68" s="503">
        <v>153.28409999999997</v>
      </c>
      <c r="M68" s="503">
        <v>6.68</v>
      </c>
      <c r="N68" s="556">
        <v>0</v>
      </c>
      <c r="O68" s="503">
        <v>32.6175</v>
      </c>
      <c r="P68" s="503">
        <v>8.7449999999999992</v>
      </c>
      <c r="Q68" s="499">
        <f t="shared" si="5"/>
        <v>446.41957710472099</v>
      </c>
      <c r="R68" s="824"/>
      <c r="S68" s="824"/>
      <c r="T68" s="824"/>
      <c r="U68" s="824"/>
    </row>
    <row r="69" spans="1:21" ht="15" customHeight="1">
      <c r="A69" s="191">
        <f t="shared" si="6"/>
        <v>44978</v>
      </c>
      <c r="B69" s="503">
        <v>95.648451910000006</v>
      </c>
      <c r="C69" s="503">
        <v>0</v>
      </c>
      <c r="D69" s="503">
        <v>95.648451910000006</v>
      </c>
      <c r="E69" s="503">
        <v>40.353896769999992</v>
      </c>
      <c r="F69" s="503">
        <v>35.533058479999994</v>
      </c>
      <c r="G69" s="503">
        <v>34.582706750000007</v>
      </c>
      <c r="H69" s="503">
        <v>40.079516660000003</v>
      </c>
      <c r="I69" s="503">
        <v>110.76235836909872</v>
      </c>
      <c r="J69" s="503">
        <v>0</v>
      </c>
      <c r="K69" s="503">
        <v>0</v>
      </c>
      <c r="L69" s="503">
        <v>196.76900000000001</v>
      </c>
      <c r="M69" s="503">
        <v>10.8</v>
      </c>
      <c r="N69" s="556">
        <v>0</v>
      </c>
      <c r="O69" s="503">
        <v>39.0045</v>
      </c>
      <c r="P69" s="503">
        <v>13.683999999999999</v>
      </c>
      <c r="Q69" s="499">
        <f t="shared" si="5"/>
        <v>617.21748893909864</v>
      </c>
      <c r="R69" s="824"/>
      <c r="S69" s="824"/>
      <c r="T69" s="824"/>
      <c r="U69" s="824"/>
    </row>
    <row r="70" spans="1:21" ht="15" customHeight="1">
      <c r="A70" s="191">
        <f t="shared" si="6"/>
        <v>44979</v>
      </c>
      <c r="B70" s="503">
        <v>89.203576830000003</v>
      </c>
      <c r="C70" s="503">
        <v>0</v>
      </c>
      <c r="D70" s="503">
        <v>89.203576830000003</v>
      </c>
      <c r="E70" s="503">
        <v>36.718041800000009</v>
      </c>
      <c r="F70" s="503">
        <v>24.806931800000001</v>
      </c>
      <c r="G70" s="503">
        <v>12.575063399999999</v>
      </c>
      <c r="H70" s="503">
        <v>27.797201709999996</v>
      </c>
      <c r="I70" s="503">
        <v>66.681841201716736</v>
      </c>
      <c r="J70" s="503">
        <v>0</v>
      </c>
      <c r="K70" s="503">
        <v>0</v>
      </c>
      <c r="L70" s="503">
        <v>154.22800000000001</v>
      </c>
      <c r="M70" s="503">
        <v>10.16</v>
      </c>
      <c r="N70" s="556">
        <v>0</v>
      </c>
      <c r="O70" s="503">
        <v>39.046500000000002</v>
      </c>
      <c r="P70" s="503">
        <v>10.978</v>
      </c>
      <c r="Q70" s="499">
        <f t="shared" si="5"/>
        <v>472.1951567417168</v>
      </c>
      <c r="R70" s="824"/>
      <c r="S70" s="824"/>
      <c r="T70" s="824"/>
      <c r="U70" s="824"/>
    </row>
    <row r="71" spans="1:21" ht="15" customHeight="1">
      <c r="A71" s="191">
        <f t="shared" si="6"/>
        <v>44980</v>
      </c>
      <c r="B71" s="503">
        <v>89.931492029999987</v>
      </c>
      <c r="C71" s="503">
        <v>0</v>
      </c>
      <c r="D71" s="503">
        <v>89.931492029999987</v>
      </c>
      <c r="E71" s="503">
        <v>33.217050069999999</v>
      </c>
      <c r="F71" s="503">
        <v>39.21987352</v>
      </c>
      <c r="G71" s="503">
        <v>33.044636760000003</v>
      </c>
      <c r="H71" s="503">
        <v>51.46053178999999</v>
      </c>
      <c r="I71" s="503">
        <v>115.28108583690984</v>
      </c>
      <c r="J71" s="503">
        <v>0</v>
      </c>
      <c r="K71" s="503">
        <v>0</v>
      </c>
      <c r="L71" s="503">
        <v>183.446</v>
      </c>
      <c r="M71" s="503">
        <v>10.16</v>
      </c>
      <c r="N71" s="556">
        <v>0</v>
      </c>
      <c r="O71" s="503">
        <v>37.332000000000001</v>
      </c>
      <c r="P71" s="503">
        <v>11.901999999999999</v>
      </c>
      <c r="Q71" s="499">
        <f t="shared" si="5"/>
        <v>604.99467000690981</v>
      </c>
      <c r="R71" s="824"/>
      <c r="S71" s="824"/>
      <c r="T71" s="824"/>
      <c r="U71" s="824"/>
    </row>
    <row r="72" spans="1:21" ht="15" customHeight="1">
      <c r="A72" s="191">
        <f t="shared" si="6"/>
        <v>44981</v>
      </c>
      <c r="B72" s="503">
        <v>35.564105060000003</v>
      </c>
      <c r="C72" s="503">
        <v>0</v>
      </c>
      <c r="D72" s="503">
        <v>35.564105060000003</v>
      </c>
      <c r="E72" s="503">
        <v>20.309906760000001</v>
      </c>
      <c r="F72" s="503">
        <v>14.517781729999999</v>
      </c>
      <c r="G72" s="503">
        <v>13.218410030000001</v>
      </c>
      <c r="H72" s="503">
        <v>20.89474173</v>
      </c>
      <c r="I72" s="503">
        <v>52.933098712446352</v>
      </c>
      <c r="J72" s="503">
        <v>0</v>
      </c>
      <c r="K72" s="503">
        <v>0</v>
      </c>
      <c r="L72" s="503">
        <v>64.137</v>
      </c>
      <c r="M72" s="503">
        <v>19.12</v>
      </c>
      <c r="N72" s="556">
        <v>0</v>
      </c>
      <c r="O72" s="503">
        <v>11.8635</v>
      </c>
      <c r="P72" s="503">
        <v>4.6639999999999997</v>
      </c>
      <c r="Q72" s="499">
        <f t="shared" si="5"/>
        <v>257.22254402244636</v>
      </c>
      <c r="R72" s="824"/>
      <c r="S72" s="824"/>
      <c r="T72" s="824"/>
      <c r="U72" s="824"/>
    </row>
    <row r="73" spans="1:21" ht="15" customHeight="1">
      <c r="A73" s="191">
        <f t="shared" si="6"/>
        <v>44982</v>
      </c>
      <c r="B73" s="503">
        <v>65.657566870000011</v>
      </c>
      <c r="C73" s="503">
        <v>0</v>
      </c>
      <c r="D73" s="503">
        <v>65.657566870000011</v>
      </c>
      <c r="E73" s="503">
        <v>16.059873370000002</v>
      </c>
      <c r="F73" s="503">
        <v>64.091086849999996</v>
      </c>
      <c r="G73" s="503">
        <v>20.134795069999999</v>
      </c>
      <c r="H73" s="503">
        <v>0</v>
      </c>
      <c r="I73" s="503">
        <v>96.18033690987123</v>
      </c>
      <c r="J73" s="503">
        <v>0</v>
      </c>
      <c r="K73" s="503">
        <v>0</v>
      </c>
      <c r="L73" s="503">
        <v>123.096</v>
      </c>
      <c r="M73" s="503">
        <v>5.92</v>
      </c>
      <c r="N73" s="556">
        <v>0</v>
      </c>
      <c r="O73" s="503">
        <v>22.4055</v>
      </c>
      <c r="P73" s="503">
        <v>7.2050000000000001</v>
      </c>
      <c r="Q73" s="499">
        <f t="shared" si="5"/>
        <v>420.75015906987124</v>
      </c>
      <c r="R73" s="824"/>
      <c r="S73" s="824"/>
      <c r="T73" s="824"/>
      <c r="U73" s="824"/>
    </row>
    <row r="74" spans="1:21" ht="15" customHeight="1">
      <c r="A74" s="191">
        <f t="shared" si="6"/>
        <v>44983</v>
      </c>
      <c r="B74" s="503">
        <v>30.145501799999998</v>
      </c>
      <c r="C74" s="503">
        <v>0</v>
      </c>
      <c r="D74" s="503">
        <v>30.145501799999998</v>
      </c>
      <c r="E74" s="503">
        <v>16.453253359999998</v>
      </c>
      <c r="F74" s="503">
        <v>8.409011679999999</v>
      </c>
      <c r="G74" s="503">
        <v>14.136905069999999</v>
      </c>
      <c r="H74" s="503">
        <v>19.397636720000001</v>
      </c>
      <c r="I74" s="503">
        <v>47.126246781115888</v>
      </c>
      <c r="J74" s="503">
        <v>0</v>
      </c>
      <c r="K74" s="503">
        <v>0</v>
      </c>
      <c r="L74" s="503">
        <v>61.488999999999997</v>
      </c>
      <c r="M74" s="503">
        <v>5.4</v>
      </c>
      <c r="N74" s="556">
        <v>0</v>
      </c>
      <c r="O74" s="503">
        <v>16.896000000000001</v>
      </c>
      <c r="P74" s="503">
        <v>2.86</v>
      </c>
      <c r="Q74" s="499">
        <v>227.71355541111592</v>
      </c>
      <c r="R74" s="824"/>
      <c r="S74" s="824"/>
      <c r="T74" s="824"/>
      <c r="U74" s="824"/>
    </row>
    <row r="75" spans="1:21" ht="15" customHeight="1">
      <c r="A75" s="191">
        <f t="shared" si="6"/>
        <v>44984</v>
      </c>
      <c r="B75" s="499">
        <v>66.654131919999998</v>
      </c>
      <c r="C75" s="499">
        <v>0</v>
      </c>
      <c r="D75" s="499">
        <v>66.654131919999998</v>
      </c>
      <c r="E75" s="499">
        <v>12.101875010000001</v>
      </c>
      <c r="F75" s="499">
        <v>34.937291730000005</v>
      </c>
      <c r="G75" s="499">
        <v>25.208613410000002</v>
      </c>
      <c r="H75" s="499">
        <v>40.935550079999999</v>
      </c>
      <c r="I75" s="499">
        <v>98.73807725321889</v>
      </c>
      <c r="J75" s="499">
        <v>0</v>
      </c>
      <c r="K75" s="499">
        <v>0</v>
      </c>
      <c r="L75" s="499">
        <v>162.649</v>
      </c>
      <c r="M75" s="499">
        <v>11.88</v>
      </c>
      <c r="N75" s="556">
        <v>0</v>
      </c>
      <c r="O75" s="499">
        <v>27.7395</v>
      </c>
      <c r="P75" s="499">
        <v>5.907</v>
      </c>
      <c r="Q75" s="499">
        <v>498.63103940321889</v>
      </c>
      <c r="R75" s="824"/>
      <c r="S75" s="824"/>
      <c r="T75" s="824"/>
      <c r="U75" s="824"/>
    </row>
    <row r="76" spans="1:21" ht="15" customHeight="1">
      <c r="A76" s="191">
        <f t="shared" si="6"/>
        <v>44985</v>
      </c>
      <c r="B76" s="499">
        <v>50.522725269999995</v>
      </c>
      <c r="C76" s="499">
        <v>0</v>
      </c>
      <c r="D76" s="499">
        <v>50.522725269999995</v>
      </c>
      <c r="E76" s="499">
        <v>18.990786719999999</v>
      </c>
      <c r="F76" s="499">
        <v>20.298253379999998</v>
      </c>
      <c r="G76" s="499">
        <v>10.16957833</v>
      </c>
      <c r="H76" s="499">
        <v>22.697428350000003</v>
      </c>
      <c r="I76" s="499">
        <v>62.890180257510728</v>
      </c>
      <c r="J76" s="499">
        <v>0</v>
      </c>
      <c r="K76" s="499">
        <v>0</v>
      </c>
      <c r="L76" s="499">
        <v>111.955</v>
      </c>
      <c r="M76" s="499">
        <v>10.08</v>
      </c>
      <c r="N76" s="556">
        <v>0</v>
      </c>
      <c r="O76" s="499">
        <v>15.387</v>
      </c>
      <c r="P76" s="499">
        <v>6.798</v>
      </c>
      <c r="Q76" s="499">
        <v>339.86895230751071</v>
      </c>
      <c r="R76" s="824"/>
      <c r="S76" s="824"/>
      <c r="T76" s="824"/>
      <c r="U76" s="824"/>
    </row>
    <row r="77" spans="1:21" ht="15" hidden="1" customHeight="1">
      <c r="A77" s="191">
        <f t="shared" si="6"/>
        <v>44986</v>
      </c>
      <c r="B77" s="499"/>
      <c r="C77" s="499"/>
      <c r="D77" s="499"/>
      <c r="E77" s="499"/>
      <c r="F77" s="499"/>
      <c r="G77" s="499"/>
      <c r="H77" s="499"/>
      <c r="I77" s="499"/>
      <c r="J77" s="499"/>
      <c r="K77" s="499"/>
      <c r="L77" s="499"/>
      <c r="M77" s="499"/>
      <c r="N77" s="499"/>
      <c r="O77" s="499"/>
      <c r="P77" s="499"/>
      <c r="Q77" s="499">
        <f t="shared" si="5"/>
        <v>0</v>
      </c>
      <c r="R77" s="824"/>
      <c r="S77" s="824"/>
      <c r="T77" s="824"/>
      <c r="U77" s="824"/>
    </row>
    <row r="78" spans="1:21" ht="15" hidden="1" customHeight="1">
      <c r="A78" s="191">
        <f t="shared" si="6"/>
        <v>44987</v>
      </c>
      <c r="B78" s="499"/>
      <c r="C78" s="499"/>
      <c r="D78" s="499"/>
      <c r="E78" s="499"/>
      <c r="F78" s="499"/>
      <c r="G78" s="499"/>
      <c r="H78" s="499"/>
      <c r="I78" s="499"/>
      <c r="J78" s="499"/>
      <c r="K78" s="499"/>
      <c r="L78" s="499"/>
      <c r="M78" s="499"/>
      <c r="N78" s="499"/>
      <c r="O78" s="499"/>
      <c r="P78" s="499"/>
      <c r="Q78" s="499">
        <f t="shared" si="5"/>
        <v>0</v>
      </c>
      <c r="R78" s="824"/>
      <c r="S78" s="824"/>
      <c r="T78" s="824"/>
      <c r="U78" s="824"/>
    </row>
    <row r="79" spans="1:21" ht="15" hidden="1" customHeight="1">
      <c r="A79" s="191">
        <v>31</v>
      </c>
      <c r="B79" s="499"/>
      <c r="C79" s="499"/>
      <c r="D79" s="499"/>
      <c r="E79" s="499"/>
      <c r="F79" s="499"/>
      <c r="G79" s="499"/>
      <c r="H79" s="499"/>
      <c r="I79" s="499"/>
      <c r="J79" s="499"/>
      <c r="K79" s="499"/>
      <c r="L79" s="499"/>
      <c r="M79" s="499"/>
      <c r="N79" s="499"/>
      <c r="O79" s="499"/>
      <c r="P79" s="499"/>
      <c r="Q79" s="499">
        <f t="shared" si="5"/>
        <v>0</v>
      </c>
      <c r="R79" s="824"/>
      <c r="S79" s="824"/>
      <c r="T79" s="824"/>
      <c r="U79" s="824"/>
    </row>
    <row r="80" spans="1:21" ht="15" customHeight="1">
      <c r="A80" s="181" t="s">
        <v>69</v>
      </c>
      <c r="B80" s="501">
        <f>SUM(B49:B76)</f>
        <v>1656.9282447833332</v>
      </c>
      <c r="C80" s="501">
        <f t="shared" ref="C80:P80" si="9">SUM(C49:C76)</f>
        <v>0</v>
      </c>
      <c r="D80" s="501">
        <f t="shared" si="9"/>
        <v>1656.9282447833332</v>
      </c>
      <c r="E80" s="501">
        <f t="shared" si="9"/>
        <v>672.43336159333319</v>
      </c>
      <c r="F80" s="501">
        <f t="shared" si="9"/>
        <v>860.98595696000007</v>
      </c>
      <c r="G80" s="501">
        <f t="shared" si="9"/>
        <v>657.48958801000015</v>
      </c>
      <c r="H80" s="501">
        <f t="shared" si="9"/>
        <v>865.75602013333332</v>
      </c>
      <c r="I80" s="501">
        <f t="shared" si="9"/>
        <v>2254.0061416309009</v>
      </c>
      <c r="J80" s="501">
        <f t="shared" si="9"/>
        <v>0</v>
      </c>
      <c r="K80" s="501">
        <f t="shared" si="9"/>
        <v>0</v>
      </c>
      <c r="L80" s="501">
        <f t="shared" si="9"/>
        <v>3258.9854999999998</v>
      </c>
      <c r="M80" s="501">
        <f t="shared" si="9"/>
        <v>207.68</v>
      </c>
      <c r="N80" s="501">
        <f t="shared" si="9"/>
        <v>0</v>
      </c>
      <c r="O80" s="501">
        <f t="shared" si="9"/>
        <v>729.44100000000003</v>
      </c>
      <c r="P80" s="501">
        <f t="shared" si="9"/>
        <v>231.16499999999999</v>
      </c>
      <c r="Q80" s="501">
        <f>SUM(Q49:Q76)</f>
        <v>11465.150813110902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-43.071755216666816</v>
      </c>
      <c r="C81" s="827"/>
      <c r="D81" s="502">
        <f>+D80-D48</f>
        <v>-43.071755216666816</v>
      </c>
      <c r="E81" s="502">
        <f t="shared" ref="E81:P81" si="10">+E80-E48</f>
        <v>-197.56663840666681</v>
      </c>
      <c r="F81" s="502">
        <f t="shared" si="10"/>
        <v>150.98595696000007</v>
      </c>
      <c r="G81" s="502">
        <f t="shared" si="10"/>
        <v>-52.510411989999852</v>
      </c>
      <c r="H81" s="502">
        <f t="shared" si="10"/>
        <v>-34.243979866666677</v>
      </c>
      <c r="I81" s="502">
        <f t="shared" si="10"/>
        <v>-355.99385836909914</v>
      </c>
      <c r="J81" s="502">
        <f t="shared" si="10"/>
        <v>0</v>
      </c>
      <c r="K81" s="502">
        <f t="shared" si="10"/>
        <v>0</v>
      </c>
      <c r="L81" s="502">
        <f t="shared" si="10"/>
        <v>-1021.0145000000002</v>
      </c>
      <c r="M81" s="502">
        <f t="shared" si="10"/>
        <v>-62.319999999999993</v>
      </c>
      <c r="N81" s="502">
        <f t="shared" si="10"/>
        <v>0</v>
      </c>
      <c r="O81" s="502">
        <f t="shared" si="10"/>
        <v>-20.558999999999969</v>
      </c>
      <c r="P81" s="502">
        <f t="shared" si="10"/>
        <v>-8.835000000000008</v>
      </c>
      <c r="Q81" s="502">
        <f>+Q80-Q48</f>
        <v>-1574.8491868890978</v>
      </c>
      <c r="R81" s="828"/>
      <c r="S81" s="828"/>
      <c r="T81" s="828"/>
      <c r="U81" s="828"/>
    </row>
    <row r="82" spans="1:21" ht="15" customHeight="1">
      <c r="L82" s="329"/>
      <c r="M82" s="329"/>
      <c r="N82" s="329"/>
      <c r="O82" s="342"/>
      <c r="P82" s="342"/>
    </row>
    <row r="83" spans="1:21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T83" s="342"/>
    </row>
    <row r="84" spans="1:21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R84" s="329"/>
    </row>
    <row r="85" spans="1:21">
      <c r="B85" s="329"/>
      <c r="C85" s="329"/>
      <c r="D85" s="329"/>
      <c r="E85" s="329"/>
      <c r="F85" s="329"/>
      <c r="G85" s="329"/>
      <c r="H85" s="329"/>
      <c r="I85" s="329"/>
      <c r="L85" s="329"/>
      <c r="M85" s="329"/>
      <c r="N85" s="329"/>
      <c r="O85" s="329"/>
      <c r="P85" s="329"/>
      <c r="R85" s="329"/>
    </row>
    <row r="86" spans="1:21">
      <c r="B86" s="329"/>
      <c r="C86" s="329"/>
      <c r="D86" s="329"/>
      <c r="E86" s="329"/>
      <c r="F86" s="329"/>
      <c r="G86" s="329"/>
      <c r="H86" s="329"/>
      <c r="I86" s="329"/>
      <c r="L86" s="329"/>
      <c r="M86" s="329"/>
      <c r="N86" s="329"/>
      <c r="O86" s="329"/>
      <c r="P86" s="329"/>
      <c r="R86" s="329"/>
    </row>
    <row r="87" spans="1:21">
      <c r="B87" s="329"/>
      <c r="C87" s="329"/>
      <c r="D87" s="329"/>
      <c r="E87" s="329"/>
      <c r="F87" s="329"/>
      <c r="G87" s="329"/>
      <c r="H87" s="329"/>
      <c r="I87" s="329"/>
      <c r="L87" s="329"/>
      <c r="M87" s="329"/>
      <c r="N87" s="329"/>
      <c r="O87" s="329"/>
      <c r="P87" s="329"/>
      <c r="R87" s="329"/>
    </row>
    <row r="88" spans="1:21">
      <c r="B88" s="329"/>
      <c r="C88" s="329"/>
      <c r="D88" s="329"/>
      <c r="E88" s="329"/>
      <c r="F88" s="329"/>
      <c r="G88" s="329"/>
      <c r="H88" s="329"/>
      <c r="I88" s="329"/>
      <c r="L88" s="329"/>
      <c r="M88" s="329"/>
      <c r="N88" s="329"/>
      <c r="O88" s="329"/>
      <c r="P88" s="329"/>
      <c r="R88" s="329"/>
    </row>
    <row r="89" spans="1:21">
      <c r="B89" s="329"/>
      <c r="C89" s="329"/>
      <c r="D89" s="329"/>
      <c r="E89" s="329"/>
      <c r="F89" s="329"/>
      <c r="G89" s="329"/>
      <c r="H89" s="329"/>
      <c r="I89" s="329"/>
      <c r="L89" s="329"/>
      <c r="M89" s="329"/>
      <c r="N89" s="329"/>
      <c r="O89" s="329"/>
      <c r="P89" s="329"/>
      <c r="R89" s="329"/>
    </row>
  </sheetData>
  <mergeCells count="98">
    <mergeCell ref="R77:U77"/>
    <mergeCell ref="R78:U78"/>
    <mergeCell ref="R79:U79"/>
    <mergeCell ref="R80:U80"/>
    <mergeCell ref="B81:C81"/>
    <mergeCell ref="R81:U81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52:U52"/>
    <mergeCell ref="R41:U41"/>
    <mergeCell ref="R42:U42"/>
    <mergeCell ref="R43:U43"/>
    <mergeCell ref="A46:A47"/>
    <mergeCell ref="B46:H46"/>
    <mergeCell ref="J46:M46"/>
    <mergeCell ref="Q46:Q47"/>
    <mergeCell ref="R46:U47"/>
    <mergeCell ref="B48:C48"/>
    <mergeCell ref="R48:U48"/>
    <mergeCell ref="R49:U49"/>
    <mergeCell ref="R50:U50"/>
    <mergeCell ref="R51:U51"/>
    <mergeCell ref="R40:U40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R39:U39"/>
    <mergeCell ref="R28:U28"/>
    <mergeCell ref="R17:U17"/>
    <mergeCell ref="R18:U18"/>
    <mergeCell ref="R19:U19"/>
    <mergeCell ref="R20:U20"/>
    <mergeCell ref="R21:U21"/>
    <mergeCell ref="R22:U22"/>
    <mergeCell ref="R23:U23"/>
    <mergeCell ref="R24:U24"/>
    <mergeCell ref="R25:U25"/>
    <mergeCell ref="R26:U26"/>
    <mergeCell ref="R27:U27"/>
    <mergeCell ref="R16:U16"/>
    <mergeCell ref="A8:A9"/>
    <mergeCell ref="B8:H8"/>
    <mergeCell ref="J8:M8"/>
    <mergeCell ref="Q8:Q9"/>
    <mergeCell ref="R8:U9"/>
    <mergeCell ref="R10:U10"/>
    <mergeCell ref="R11:U11"/>
    <mergeCell ref="R12:U12"/>
    <mergeCell ref="R13:U13"/>
    <mergeCell ref="R14:U14"/>
    <mergeCell ref="R15:U15"/>
    <mergeCell ref="A1:B4"/>
    <mergeCell ref="C1:Q2"/>
    <mergeCell ref="R1:S1"/>
    <mergeCell ref="T1:U1"/>
    <mergeCell ref="R2:S2"/>
    <mergeCell ref="T2:U2"/>
    <mergeCell ref="C3:I4"/>
    <mergeCell ref="J3:J4"/>
    <mergeCell ref="K3:Q4"/>
    <mergeCell ref="R3:S3"/>
    <mergeCell ref="T3:U3"/>
    <mergeCell ref="R4:S4"/>
    <mergeCell ref="T4:U4"/>
    <mergeCell ref="A5:C5"/>
    <mergeCell ref="D5:I5"/>
    <mergeCell ref="J5:K5"/>
    <mergeCell ref="L5:R5"/>
    <mergeCell ref="S5:U5"/>
  </mergeCells>
  <conditionalFormatting sqref="R11:R41">
    <cfRule type="cellIs" dxfId="2797" priority="881" operator="greaterThan">
      <formula>$R$10</formula>
    </cfRule>
  </conditionalFormatting>
  <conditionalFormatting sqref="Q11">
    <cfRule type="cellIs" dxfId="2796" priority="880" operator="greaterThan">
      <formula>$Q$10</formula>
    </cfRule>
  </conditionalFormatting>
  <conditionalFormatting sqref="Q12:Q41">
    <cfRule type="cellIs" dxfId="2795" priority="879" operator="greaterThan">
      <formula>$Q$10</formula>
    </cfRule>
  </conditionalFormatting>
  <conditionalFormatting sqref="I40">
    <cfRule type="cellIs" dxfId="2794" priority="878" operator="greaterThan">
      <formula>$I$10</formula>
    </cfRule>
  </conditionalFormatting>
  <conditionalFormatting sqref="I40">
    <cfRule type="cellIs" dxfId="2793" priority="877" operator="greaterThan">
      <formula>$I$10</formula>
    </cfRule>
  </conditionalFormatting>
  <conditionalFormatting sqref="L40">
    <cfRule type="cellIs" dxfId="2792" priority="876" operator="greaterThan">
      <formula>$L$10</formula>
    </cfRule>
  </conditionalFormatting>
  <conditionalFormatting sqref="K40">
    <cfRule type="cellIs" dxfId="2791" priority="875" operator="greaterThan">
      <formula>$K$10</formula>
    </cfRule>
  </conditionalFormatting>
  <conditionalFormatting sqref="L40">
    <cfRule type="cellIs" dxfId="2790" priority="874" operator="greaterThan">
      <formula>$L$10</formula>
    </cfRule>
  </conditionalFormatting>
  <conditionalFormatting sqref="K40">
    <cfRule type="cellIs" dxfId="2789" priority="873" operator="greaterThan">
      <formula>$K$10</formula>
    </cfRule>
  </conditionalFormatting>
  <conditionalFormatting sqref="J40">
    <cfRule type="cellIs" dxfId="2788" priority="872" operator="greaterThan">
      <formula>$J$10</formula>
    </cfRule>
  </conditionalFormatting>
  <conditionalFormatting sqref="B40:D40">
    <cfRule type="cellIs" dxfId="2787" priority="871" operator="greaterThan">
      <formula>#REF!</formula>
    </cfRule>
  </conditionalFormatting>
  <conditionalFormatting sqref="E40:H40">
    <cfRule type="cellIs" dxfId="2786" priority="870" operator="greaterThan">
      <formula>$E$10</formula>
    </cfRule>
  </conditionalFormatting>
  <conditionalFormatting sqref="B40:D40">
    <cfRule type="cellIs" dxfId="2785" priority="869" operator="greaterThan">
      <formula>#REF!</formula>
    </cfRule>
  </conditionalFormatting>
  <conditionalFormatting sqref="E40:H40">
    <cfRule type="cellIs" dxfId="2784" priority="868" operator="greaterThan">
      <formula>$E$10</formula>
    </cfRule>
  </conditionalFormatting>
  <conditionalFormatting sqref="O40">
    <cfRule type="cellIs" dxfId="2783" priority="867" operator="greaterThan">
      <formula>$O$10</formula>
    </cfRule>
  </conditionalFormatting>
  <conditionalFormatting sqref="O40">
    <cfRule type="cellIs" dxfId="2782" priority="866" operator="greaterThan">
      <formula>$O$10</formula>
    </cfRule>
  </conditionalFormatting>
  <conditionalFormatting sqref="M40">
    <cfRule type="cellIs" dxfId="2781" priority="865" operator="greaterThan">
      <formula>$L$10</formula>
    </cfRule>
  </conditionalFormatting>
  <conditionalFormatting sqref="M40">
    <cfRule type="cellIs" dxfId="2780" priority="864" operator="greaterThan">
      <formula>$L$10</formula>
    </cfRule>
  </conditionalFormatting>
  <conditionalFormatting sqref="P40">
    <cfRule type="cellIs" dxfId="2779" priority="863" operator="greaterThan">
      <formula>#REF!</formula>
    </cfRule>
  </conditionalFormatting>
  <conditionalFormatting sqref="I41">
    <cfRule type="cellIs" dxfId="2778" priority="862" operator="greaterThan">
      <formula>$I$10</formula>
    </cfRule>
  </conditionalFormatting>
  <conditionalFormatting sqref="I41">
    <cfRule type="cellIs" dxfId="2777" priority="861" operator="greaterThan">
      <formula>$I$10</formula>
    </cfRule>
  </conditionalFormatting>
  <conditionalFormatting sqref="L41">
    <cfRule type="cellIs" dxfId="2776" priority="860" operator="greaterThan">
      <formula>$L$10</formula>
    </cfRule>
  </conditionalFormatting>
  <conditionalFormatting sqref="K41">
    <cfRule type="cellIs" dxfId="2775" priority="859" operator="greaterThan">
      <formula>$K$10</formula>
    </cfRule>
  </conditionalFormatting>
  <conditionalFormatting sqref="L41">
    <cfRule type="cellIs" dxfId="2774" priority="858" operator="greaterThan">
      <formula>$L$10</formula>
    </cfRule>
  </conditionalFormatting>
  <conditionalFormatting sqref="K41">
    <cfRule type="cellIs" dxfId="2773" priority="857" operator="greaterThan">
      <formula>$K$10</formula>
    </cfRule>
  </conditionalFormatting>
  <conditionalFormatting sqref="J41">
    <cfRule type="cellIs" dxfId="2772" priority="856" operator="greaterThan">
      <formula>$J$10</formula>
    </cfRule>
  </conditionalFormatting>
  <conditionalFormatting sqref="B41:D41">
    <cfRule type="cellIs" dxfId="2771" priority="855" operator="greaterThan">
      <formula>#REF!</formula>
    </cfRule>
  </conditionalFormatting>
  <conditionalFormatting sqref="E41:H41">
    <cfRule type="cellIs" dxfId="2770" priority="854" operator="greaterThan">
      <formula>$E$10</formula>
    </cfRule>
  </conditionalFormatting>
  <conditionalFormatting sqref="B41:D41">
    <cfRule type="cellIs" dxfId="2769" priority="853" operator="greaterThan">
      <formula>#REF!</formula>
    </cfRule>
  </conditionalFormatting>
  <conditionalFormatting sqref="E41:H41">
    <cfRule type="cellIs" dxfId="2768" priority="852" operator="greaterThan">
      <formula>$E$10</formula>
    </cfRule>
  </conditionalFormatting>
  <conditionalFormatting sqref="O41">
    <cfRule type="cellIs" dxfId="2767" priority="851" operator="greaterThan">
      <formula>$O$10</formula>
    </cfRule>
  </conditionalFormatting>
  <conditionalFormatting sqref="O41">
    <cfRule type="cellIs" dxfId="2766" priority="850" operator="greaterThan">
      <formula>$O$10</formula>
    </cfRule>
  </conditionalFormatting>
  <conditionalFormatting sqref="M41">
    <cfRule type="cellIs" dxfId="2765" priority="849" operator="greaterThan">
      <formula>$L$10</formula>
    </cfRule>
  </conditionalFormatting>
  <conditionalFormatting sqref="M41">
    <cfRule type="cellIs" dxfId="2764" priority="848" operator="greaterThan">
      <formula>$L$10</formula>
    </cfRule>
  </conditionalFormatting>
  <conditionalFormatting sqref="P41">
    <cfRule type="cellIs" dxfId="2763" priority="847" operator="greaterThan">
      <formula>#REF!</formula>
    </cfRule>
  </conditionalFormatting>
  <conditionalFormatting sqref="I16">
    <cfRule type="cellIs" dxfId="2762" priority="765" operator="greaterThan">
      <formula>$I$10</formula>
    </cfRule>
  </conditionalFormatting>
  <conditionalFormatting sqref="I16">
    <cfRule type="cellIs" dxfId="2761" priority="764" operator="greaterThan">
      <formula>$I$10</formula>
    </cfRule>
  </conditionalFormatting>
  <conditionalFormatting sqref="L16">
    <cfRule type="cellIs" dxfId="2760" priority="763" operator="greaterThan">
      <formula>$L$10</formula>
    </cfRule>
  </conditionalFormatting>
  <conditionalFormatting sqref="K16">
    <cfRule type="cellIs" dxfId="2759" priority="762" operator="greaterThan">
      <formula>$K$10</formula>
    </cfRule>
  </conditionalFormatting>
  <conditionalFormatting sqref="L16">
    <cfRule type="cellIs" dxfId="2758" priority="761" operator="greaterThan">
      <formula>$L$10</formula>
    </cfRule>
  </conditionalFormatting>
  <conditionalFormatting sqref="K16">
    <cfRule type="cellIs" dxfId="2757" priority="760" operator="greaterThan">
      <formula>$K$10</formula>
    </cfRule>
  </conditionalFormatting>
  <conditionalFormatting sqref="J16">
    <cfRule type="cellIs" dxfId="2756" priority="759" operator="greaterThan">
      <formula>$J$10</formula>
    </cfRule>
  </conditionalFormatting>
  <conditionalFormatting sqref="B16:D16">
    <cfRule type="cellIs" dxfId="2755" priority="758" operator="greaterThan">
      <formula>#REF!</formula>
    </cfRule>
  </conditionalFormatting>
  <conditionalFormatting sqref="E16:G16">
    <cfRule type="cellIs" dxfId="2754" priority="757" operator="greaterThan">
      <formula>$E$10</formula>
    </cfRule>
  </conditionalFormatting>
  <conditionalFormatting sqref="B16:D16">
    <cfRule type="cellIs" dxfId="2753" priority="756" operator="greaterThan">
      <formula>#REF!</formula>
    </cfRule>
  </conditionalFormatting>
  <conditionalFormatting sqref="E16:G16">
    <cfRule type="cellIs" dxfId="2752" priority="755" operator="greaterThan">
      <formula>$E$10</formula>
    </cfRule>
  </conditionalFormatting>
  <conditionalFormatting sqref="O16">
    <cfRule type="cellIs" dxfId="2751" priority="754" operator="greaterThan">
      <formula>$O$10</formula>
    </cfRule>
  </conditionalFormatting>
  <conditionalFormatting sqref="O16">
    <cfRule type="cellIs" dxfId="2750" priority="753" operator="greaterThan">
      <formula>$O$10</formula>
    </cfRule>
  </conditionalFormatting>
  <conditionalFormatting sqref="M16">
    <cfRule type="cellIs" dxfId="2749" priority="750" operator="greaterThan">
      <formula>$L$10</formula>
    </cfRule>
  </conditionalFormatting>
  <conditionalFormatting sqref="M16">
    <cfRule type="cellIs" dxfId="2748" priority="749" operator="greaterThan">
      <formula>$L$10</formula>
    </cfRule>
  </conditionalFormatting>
  <conditionalFormatting sqref="P16">
    <cfRule type="cellIs" dxfId="2747" priority="747" operator="greaterThan">
      <formula>#REF!</formula>
    </cfRule>
  </conditionalFormatting>
  <conditionalFormatting sqref="I17">
    <cfRule type="cellIs" dxfId="2746" priority="746" operator="greaterThan">
      <formula>$I$10</formula>
    </cfRule>
  </conditionalFormatting>
  <conditionalFormatting sqref="I17">
    <cfRule type="cellIs" dxfId="2745" priority="745" operator="greaterThan">
      <formula>$I$10</formula>
    </cfRule>
  </conditionalFormatting>
  <conditionalFormatting sqref="L17">
    <cfRule type="cellIs" dxfId="2744" priority="744" operator="greaterThan">
      <formula>$L$10</formula>
    </cfRule>
  </conditionalFormatting>
  <conditionalFormatting sqref="K17">
    <cfRule type="cellIs" dxfId="2743" priority="743" operator="greaterThan">
      <formula>$K$10</formula>
    </cfRule>
  </conditionalFormatting>
  <conditionalFormatting sqref="L17">
    <cfRule type="cellIs" dxfId="2742" priority="742" operator="greaterThan">
      <formula>$L$10</formula>
    </cfRule>
  </conditionalFormatting>
  <conditionalFormatting sqref="K17">
    <cfRule type="cellIs" dxfId="2741" priority="741" operator="greaterThan">
      <formula>$K$10</formula>
    </cfRule>
  </conditionalFormatting>
  <conditionalFormatting sqref="J17">
    <cfRule type="cellIs" dxfId="2740" priority="740" operator="greaterThan">
      <formula>$J$10</formula>
    </cfRule>
  </conditionalFormatting>
  <conditionalFormatting sqref="B17:D17">
    <cfRule type="cellIs" dxfId="2739" priority="739" operator="greaterThan">
      <formula>#REF!</formula>
    </cfRule>
  </conditionalFormatting>
  <conditionalFormatting sqref="E17:G17">
    <cfRule type="cellIs" dxfId="2738" priority="738" operator="greaterThan">
      <formula>$E$10</formula>
    </cfRule>
  </conditionalFormatting>
  <conditionalFormatting sqref="B17:D17">
    <cfRule type="cellIs" dxfId="2737" priority="737" operator="greaterThan">
      <formula>#REF!</formula>
    </cfRule>
  </conditionalFormatting>
  <conditionalFormatting sqref="E17:G17">
    <cfRule type="cellIs" dxfId="2736" priority="736" operator="greaterThan">
      <formula>$E$10</formula>
    </cfRule>
  </conditionalFormatting>
  <conditionalFormatting sqref="O17">
    <cfRule type="cellIs" dxfId="2735" priority="735" operator="greaterThan">
      <formula>$O$10</formula>
    </cfRule>
  </conditionalFormatting>
  <conditionalFormatting sqref="O17">
    <cfRule type="cellIs" dxfId="2734" priority="734" operator="greaterThan">
      <formula>$O$10</formula>
    </cfRule>
  </conditionalFormatting>
  <conditionalFormatting sqref="M17">
    <cfRule type="cellIs" dxfId="2733" priority="733" operator="greaterThan">
      <formula>$L$10</formula>
    </cfRule>
  </conditionalFormatting>
  <conditionalFormatting sqref="M17">
    <cfRule type="cellIs" dxfId="2732" priority="732" operator="greaterThan">
      <formula>$L$10</formula>
    </cfRule>
  </conditionalFormatting>
  <conditionalFormatting sqref="P17">
    <cfRule type="cellIs" dxfId="2731" priority="731" operator="greaterThan">
      <formula>#REF!</formula>
    </cfRule>
  </conditionalFormatting>
  <conditionalFormatting sqref="I18">
    <cfRule type="cellIs" dxfId="2730" priority="730" operator="greaterThan">
      <formula>$I$10</formula>
    </cfRule>
  </conditionalFormatting>
  <conditionalFormatting sqref="I18">
    <cfRule type="cellIs" dxfId="2729" priority="729" operator="greaterThan">
      <formula>$I$10</formula>
    </cfRule>
  </conditionalFormatting>
  <conditionalFormatting sqref="L18">
    <cfRule type="cellIs" dxfId="2728" priority="728" operator="greaterThan">
      <formula>$L$10</formula>
    </cfRule>
  </conditionalFormatting>
  <conditionalFormatting sqref="K18">
    <cfRule type="cellIs" dxfId="2727" priority="727" operator="greaterThan">
      <formula>$K$10</formula>
    </cfRule>
  </conditionalFormatting>
  <conditionalFormatting sqref="L18">
    <cfRule type="cellIs" dxfId="2726" priority="726" operator="greaterThan">
      <formula>$L$10</formula>
    </cfRule>
  </conditionalFormatting>
  <conditionalFormatting sqref="K18">
    <cfRule type="cellIs" dxfId="2725" priority="725" operator="greaterThan">
      <formula>$K$10</formula>
    </cfRule>
  </conditionalFormatting>
  <conditionalFormatting sqref="J18">
    <cfRule type="cellIs" dxfId="2724" priority="724" operator="greaterThan">
      <formula>$J$10</formula>
    </cfRule>
  </conditionalFormatting>
  <conditionalFormatting sqref="B18:D18">
    <cfRule type="cellIs" dxfId="2723" priority="723" operator="greaterThan">
      <formula>#REF!</formula>
    </cfRule>
  </conditionalFormatting>
  <conditionalFormatting sqref="E18:G18">
    <cfRule type="cellIs" dxfId="2722" priority="722" operator="greaterThan">
      <formula>$E$10</formula>
    </cfRule>
  </conditionalFormatting>
  <conditionalFormatting sqref="B18:D18">
    <cfRule type="cellIs" dxfId="2721" priority="721" operator="greaterThan">
      <formula>#REF!</formula>
    </cfRule>
  </conditionalFormatting>
  <conditionalFormatting sqref="E18:G18">
    <cfRule type="cellIs" dxfId="2720" priority="720" operator="greaterThan">
      <formula>$E$10</formula>
    </cfRule>
  </conditionalFormatting>
  <conditionalFormatting sqref="O18">
    <cfRule type="cellIs" dxfId="2719" priority="719" operator="greaterThan">
      <formula>$O$10</formula>
    </cfRule>
  </conditionalFormatting>
  <conditionalFormatting sqref="O18">
    <cfRule type="cellIs" dxfId="2718" priority="718" operator="greaterThan">
      <formula>$O$10</formula>
    </cfRule>
  </conditionalFormatting>
  <conditionalFormatting sqref="M18">
    <cfRule type="cellIs" dxfId="2717" priority="717" operator="greaterThan">
      <formula>$L$10</formula>
    </cfRule>
  </conditionalFormatting>
  <conditionalFormatting sqref="M18">
    <cfRule type="cellIs" dxfId="2716" priority="716" operator="greaterThan">
      <formula>$L$10</formula>
    </cfRule>
  </conditionalFormatting>
  <conditionalFormatting sqref="P18">
    <cfRule type="cellIs" dxfId="2715" priority="715" operator="greaterThan">
      <formula>#REF!</formula>
    </cfRule>
  </conditionalFormatting>
  <conditionalFormatting sqref="N40">
    <cfRule type="cellIs" dxfId="2714" priority="714" operator="greaterThan">
      <formula>$L$10</formula>
    </cfRule>
  </conditionalFormatting>
  <conditionalFormatting sqref="N40">
    <cfRule type="cellIs" dxfId="2713" priority="713" operator="greaterThan">
      <formula>$L$10</formula>
    </cfRule>
  </conditionalFormatting>
  <conditionalFormatting sqref="N41">
    <cfRule type="cellIs" dxfId="2712" priority="712" operator="greaterThan">
      <formula>$L$10</formula>
    </cfRule>
  </conditionalFormatting>
  <conditionalFormatting sqref="N41">
    <cfRule type="cellIs" dxfId="2711" priority="711" operator="greaterThan">
      <formula>$L$10</formula>
    </cfRule>
  </conditionalFormatting>
  <conditionalFormatting sqref="N16:N18">
    <cfRule type="cellIs" dxfId="2710" priority="708" operator="greaterThan">
      <formula>$L$10</formula>
    </cfRule>
  </conditionalFormatting>
  <conditionalFormatting sqref="N16:N18">
    <cfRule type="cellIs" dxfId="2709" priority="707" operator="greaterThan">
      <formula>$L$10</formula>
    </cfRule>
  </conditionalFormatting>
  <conditionalFormatting sqref="H16:H18">
    <cfRule type="cellIs" dxfId="2708" priority="704" operator="greaterThan">
      <formula>$E$10</formula>
    </cfRule>
  </conditionalFormatting>
  <conditionalFormatting sqref="H16:H18">
    <cfRule type="cellIs" dxfId="2707" priority="703" operator="greaterThan">
      <formula>$E$10</formula>
    </cfRule>
  </conditionalFormatting>
  <conditionalFormatting sqref="I19">
    <cfRule type="cellIs" dxfId="2706" priority="702" operator="greaterThan">
      <formula>$I$10</formula>
    </cfRule>
  </conditionalFormatting>
  <conditionalFormatting sqref="I19">
    <cfRule type="cellIs" dxfId="2705" priority="701" operator="greaterThan">
      <formula>$I$10</formula>
    </cfRule>
  </conditionalFormatting>
  <conditionalFormatting sqref="L19">
    <cfRule type="cellIs" dxfId="2704" priority="700" operator="greaterThan">
      <formula>$L$10</formula>
    </cfRule>
  </conditionalFormatting>
  <conditionalFormatting sqref="K19">
    <cfRule type="cellIs" dxfId="2703" priority="699" operator="greaterThan">
      <formula>$K$10</formula>
    </cfRule>
  </conditionalFormatting>
  <conditionalFormatting sqref="L19">
    <cfRule type="cellIs" dxfId="2702" priority="698" operator="greaterThan">
      <formula>$L$10</formula>
    </cfRule>
  </conditionalFormatting>
  <conditionalFormatting sqref="K19">
    <cfRule type="cellIs" dxfId="2701" priority="697" operator="greaterThan">
      <formula>$K$10</formula>
    </cfRule>
  </conditionalFormatting>
  <conditionalFormatting sqref="J19">
    <cfRule type="cellIs" dxfId="2700" priority="696" operator="greaterThan">
      <formula>$J$10</formula>
    </cfRule>
  </conditionalFormatting>
  <conditionalFormatting sqref="B19:D19">
    <cfRule type="cellIs" dxfId="2699" priority="695" operator="greaterThan">
      <formula>#REF!</formula>
    </cfRule>
  </conditionalFormatting>
  <conditionalFormatting sqref="E19:G19">
    <cfRule type="cellIs" dxfId="2698" priority="694" operator="greaterThan">
      <formula>$E$10</formula>
    </cfRule>
  </conditionalFormatting>
  <conditionalFormatting sqref="B19:D19">
    <cfRule type="cellIs" dxfId="2697" priority="693" operator="greaterThan">
      <formula>#REF!</formula>
    </cfRule>
  </conditionalFormatting>
  <conditionalFormatting sqref="E19:G19">
    <cfRule type="cellIs" dxfId="2696" priority="692" operator="greaterThan">
      <formula>$E$10</formula>
    </cfRule>
  </conditionalFormatting>
  <conditionalFormatting sqref="O19">
    <cfRule type="cellIs" dxfId="2695" priority="691" operator="greaterThan">
      <formula>$O$10</formula>
    </cfRule>
  </conditionalFormatting>
  <conditionalFormatting sqref="O19">
    <cfRule type="cellIs" dxfId="2694" priority="690" operator="greaterThan">
      <formula>$O$10</formula>
    </cfRule>
  </conditionalFormatting>
  <conditionalFormatting sqref="M19">
    <cfRule type="cellIs" dxfId="2693" priority="689" operator="greaterThan">
      <formula>$L$10</formula>
    </cfRule>
  </conditionalFormatting>
  <conditionalFormatting sqref="M19">
    <cfRule type="cellIs" dxfId="2692" priority="688" operator="greaterThan">
      <formula>$L$10</formula>
    </cfRule>
  </conditionalFormatting>
  <conditionalFormatting sqref="P19">
    <cfRule type="cellIs" dxfId="2691" priority="687" operator="greaterThan">
      <formula>#REF!</formula>
    </cfRule>
  </conditionalFormatting>
  <conditionalFormatting sqref="P21">
    <cfRule type="cellIs" dxfId="2690" priority="651" operator="greaterThan">
      <formula>#REF!</formula>
    </cfRule>
  </conditionalFormatting>
  <conditionalFormatting sqref="I20">
    <cfRule type="cellIs" dxfId="2689" priority="686" operator="greaterThan">
      <formula>$I$10</formula>
    </cfRule>
  </conditionalFormatting>
  <conditionalFormatting sqref="I20">
    <cfRule type="cellIs" dxfId="2688" priority="685" operator="greaterThan">
      <formula>$I$10</formula>
    </cfRule>
  </conditionalFormatting>
  <conditionalFormatting sqref="L20">
    <cfRule type="cellIs" dxfId="2687" priority="684" operator="greaterThan">
      <formula>$L$10</formula>
    </cfRule>
  </conditionalFormatting>
  <conditionalFormatting sqref="K20">
    <cfRule type="cellIs" dxfId="2686" priority="683" operator="greaterThan">
      <formula>$K$10</formula>
    </cfRule>
  </conditionalFormatting>
  <conditionalFormatting sqref="L20">
    <cfRule type="cellIs" dxfId="2685" priority="682" operator="greaterThan">
      <formula>$L$10</formula>
    </cfRule>
  </conditionalFormatting>
  <conditionalFormatting sqref="K20">
    <cfRule type="cellIs" dxfId="2684" priority="681" operator="greaterThan">
      <formula>$K$10</formula>
    </cfRule>
  </conditionalFormatting>
  <conditionalFormatting sqref="J20">
    <cfRule type="cellIs" dxfId="2683" priority="680" operator="greaterThan">
      <formula>$J$10</formula>
    </cfRule>
  </conditionalFormatting>
  <conditionalFormatting sqref="B20:D20">
    <cfRule type="cellIs" dxfId="2682" priority="679" operator="greaterThan">
      <formula>#REF!</formula>
    </cfRule>
  </conditionalFormatting>
  <conditionalFormatting sqref="B20:D20">
    <cfRule type="cellIs" dxfId="2681" priority="678" operator="greaterThan">
      <formula>#REF!</formula>
    </cfRule>
  </conditionalFormatting>
  <conditionalFormatting sqref="O20">
    <cfRule type="cellIs" dxfId="2680" priority="677" operator="greaterThan">
      <formula>$O$10</formula>
    </cfRule>
  </conditionalFormatting>
  <conditionalFormatting sqref="O20">
    <cfRule type="cellIs" dxfId="2679" priority="676" operator="greaterThan">
      <formula>$O$10</formula>
    </cfRule>
  </conditionalFormatting>
  <conditionalFormatting sqref="I21">
    <cfRule type="cellIs" dxfId="2678" priority="675" operator="greaterThan">
      <formula>$I$10</formula>
    </cfRule>
  </conditionalFormatting>
  <conditionalFormatting sqref="I21">
    <cfRule type="cellIs" dxfId="2677" priority="674" operator="greaterThan">
      <formula>$I$10</formula>
    </cfRule>
  </conditionalFormatting>
  <conditionalFormatting sqref="L21">
    <cfRule type="cellIs" dxfId="2676" priority="673" operator="greaterThan">
      <formula>$L$10</formula>
    </cfRule>
  </conditionalFormatting>
  <conditionalFormatting sqref="K21">
    <cfRule type="cellIs" dxfId="2675" priority="672" operator="greaterThan">
      <formula>$K$10</formula>
    </cfRule>
  </conditionalFormatting>
  <conditionalFormatting sqref="L21">
    <cfRule type="cellIs" dxfId="2674" priority="671" operator="greaterThan">
      <formula>$L$10</formula>
    </cfRule>
  </conditionalFormatting>
  <conditionalFormatting sqref="K21">
    <cfRule type="cellIs" dxfId="2673" priority="670" operator="greaterThan">
      <formula>$K$10</formula>
    </cfRule>
  </conditionalFormatting>
  <conditionalFormatting sqref="J21">
    <cfRule type="cellIs" dxfId="2672" priority="669" operator="greaterThan">
      <formula>$J$10</formula>
    </cfRule>
  </conditionalFormatting>
  <conditionalFormatting sqref="B21:D21">
    <cfRule type="cellIs" dxfId="2671" priority="668" operator="greaterThan">
      <formula>#REF!</formula>
    </cfRule>
  </conditionalFormatting>
  <conditionalFormatting sqref="E21:G21">
    <cfRule type="cellIs" dxfId="2670" priority="667" operator="greaterThan">
      <formula>$E$10</formula>
    </cfRule>
  </conditionalFormatting>
  <conditionalFormatting sqref="B21:D21">
    <cfRule type="cellIs" dxfId="2669" priority="666" operator="greaterThan">
      <formula>#REF!</formula>
    </cfRule>
  </conditionalFormatting>
  <conditionalFormatting sqref="E21:G21">
    <cfRule type="cellIs" dxfId="2668" priority="665" operator="greaterThan">
      <formula>$E$10</formula>
    </cfRule>
  </conditionalFormatting>
  <conditionalFormatting sqref="O21">
    <cfRule type="cellIs" dxfId="2667" priority="664" operator="greaterThan">
      <formula>$O$10</formula>
    </cfRule>
  </conditionalFormatting>
  <conditionalFormatting sqref="O21">
    <cfRule type="cellIs" dxfId="2666" priority="663" operator="greaterThan">
      <formula>$O$10</formula>
    </cfRule>
  </conditionalFormatting>
  <conditionalFormatting sqref="M20">
    <cfRule type="cellIs" dxfId="2665" priority="662" operator="greaterThan">
      <formula>$L$10</formula>
    </cfRule>
  </conditionalFormatting>
  <conditionalFormatting sqref="M20">
    <cfRule type="cellIs" dxfId="2664" priority="661" operator="greaterThan">
      <formula>$L$10</formula>
    </cfRule>
  </conditionalFormatting>
  <conditionalFormatting sqref="M21">
    <cfRule type="cellIs" dxfId="2663" priority="660" operator="greaterThan">
      <formula>$L$10</formula>
    </cfRule>
  </conditionalFormatting>
  <conditionalFormatting sqref="M21">
    <cfRule type="cellIs" dxfId="2662" priority="659" operator="greaterThan">
      <formula>$L$10</formula>
    </cfRule>
  </conditionalFormatting>
  <conditionalFormatting sqref="E20">
    <cfRule type="cellIs" dxfId="2661" priority="658" operator="greaterThan">
      <formula>#REF!</formula>
    </cfRule>
  </conditionalFormatting>
  <conditionalFormatting sqref="E20">
    <cfRule type="cellIs" dxfId="2660" priority="657" operator="greaterThan">
      <formula>#REF!</formula>
    </cfRule>
  </conditionalFormatting>
  <conditionalFormatting sqref="F20">
    <cfRule type="cellIs" dxfId="2659" priority="656" operator="greaterThan">
      <formula>#REF!</formula>
    </cfRule>
  </conditionalFormatting>
  <conditionalFormatting sqref="F20">
    <cfRule type="cellIs" dxfId="2658" priority="655" operator="greaterThan">
      <formula>#REF!</formula>
    </cfRule>
  </conditionalFormatting>
  <conditionalFormatting sqref="G20">
    <cfRule type="cellIs" dxfId="2657" priority="654" operator="greaterThan">
      <formula>#REF!</formula>
    </cfRule>
  </conditionalFormatting>
  <conditionalFormatting sqref="G20">
    <cfRule type="cellIs" dxfId="2656" priority="653" operator="greaterThan">
      <formula>#REF!</formula>
    </cfRule>
  </conditionalFormatting>
  <conditionalFormatting sqref="P20">
    <cfRule type="cellIs" dxfId="2655" priority="652" operator="greaterThan">
      <formula>#REF!</formula>
    </cfRule>
  </conditionalFormatting>
  <conditionalFormatting sqref="I22">
    <cfRule type="cellIs" dxfId="2654" priority="650" operator="greaterThan">
      <formula>$I$10</formula>
    </cfRule>
  </conditionalFormatting>
  <conditionalFormatting sqref="I22">
    <cfRule type="cellIs" dxfId="2653" priority="649" operator="greaterThan">
      <formula>$I$10</formula>
    </cfRule>
  </conditionalFormatting>
  <conditionalFormatting sqref="L22">
    <cfRule type="cellIs" dxfId="2652" priority="648" operator="greaterThan">
      <formula>$L$10</formula>
    </cfRule>
  </conditionalFormatting>
  <conditionalFormatting sqref="K22">
    <cfRule type="cellIs" dxfId="2651" priority="647" operator="greaterThan">
      <formula>$K$10</formula>
    </cfRule>
  </conditionalFormatting>
  <conditionalFormatting sqref="L22">
    <cfRule type="cellIs" dxfId="2650" priority="646" operator="greaterThan">
      <formula>$L$10</formula>
    </cfRule>
  </conditionalFormatting>
  <conditionalFormatting sqref="K22">
    <cfRule type="cellIs" dxfId="2649" priority="645" operator="greaterThan">
      <formula>$K$10</formula>
    </cfRule>
  </conditionalFormatting>
  <conditionalFormatting sqref="J22">
    <cfRule type="cellIs" dxfId="2648" priority="644" operator="greaterThan">
      <formula>$J$10</formula>
    </cfRule>
  </conditionalFormatting>
  <conditionalFormatting sqref="B22:D22">
    <cfRule type="cellIs" dxfId="2647" priority="643" operator="greaterThan">
      <formula>#REF!</formula>
    </cfRule>
  </conditionalFormatting>
  <conditionalFormatting sqref="E22:G22">
    <cfRule type="cellIs" dxfId="2646" priority="642" operator="greaterThan">
      <formula>$E$10</formula>
    </cfRule>
  </conditionalFormatting>
  <conditionalFormatting sqref="B22:D22">
    <cfRule type="cellIs" dxfId="2645" priority="641" operator="greaterThan">
      <formula>#REF!</formula>
    </cfRule>
  </conditionalFormatting>
  <conditionalFormatting sqref="E22:G22">
    <cfRule type="cellIs" dxfId="2644" priority="640" operator="greaterThan">
      <formula>$E$10</formula>
    </cfRule>
  </conditionalFormatting>
  <conditionalFormatting sqref="O22">
    <cfRule type="cellIs" dxfId="2643" priority="639" operator="greaterThan">
      <formula>$O$10</formula>
    </cfRule>
  </conditionalFormatting>
  <conditionalFormatting sqref="O22">
    <cfRule type="cellIs" dxfId="2642" priority="638" operator="greaterThan">
      <formula>$O$10</formula>
    </cfRule>
  </conditionalFormatting>
  <conditionalFormatting sqref="I23">
    <cfRule type="cellIs" dxfId="2641" priority="637" operator="greaterThan">
      <formula>$I$10</formula>
    </cfRule>
  </conditionalFormatting>
  <conditionalFormatting sqref="I23">
    <cfRule type="cellIs" dxfId="2640" priority="636" operator="greaterThan">
      <formula>$I$10</formula>
    </cfRule>
  </conditionalFormatting>
  <conditionalFormatting sqref="L23">
    <cfRule type="cellIs" dxfId="2639" priority="635" operator="greaterThan">
      <formula>$L$10</formula>
    </cfRule>
  </conditionalFormatting>
  <conditionalFormatting sqref="K23">
    <cfRule type="cellIs" dxfId="2638" priority="634" operator="greaterThan">
      <formula>$K$10</formula>
    </cfRule>
  </conditionalFormatting>
  <conditionalFormatting sqref="L23">
    <cfRule type="cellIs" dxfId="2637" priority="633" operator="greaterThan">
      <formula>$L$10</formula>
    </cfRule>
  </conditionalFormatting>
  <conditionalFormatting sqref="K23">
    <cfRule type="cellIs" dxfId="2636" priority="632" operator="greaterThan">
      <formula>$K$10</formula>
    </cfRule>
  </conditionalFormatting>
  <conditionalFormatting sqref="J23">
    <cfRule type="cellIs" dxfId="2635" priority="631" operator="greaterThan">
      <formula>$J$10</formula>
    </cfRule>
  </conditionalFormatting>
  <conditionalFormatting sqref="B23:D23">
    <cfRule type="cellIs" dxfId="2634" priority="630" operator="greaterThan">
      <formula>#REF!</formula>
    </cfRule>
  </conditionalFormatting>
  <conditionalFormatting sqref="E23:G23">
    <cfRule type="cellIs" dxfId="2633" priority="629" operator="greaterThan">
      <formula>$E$10</formula>
    </cfRule>
  </conditionalFormatting>
  <conditionalFormatting sqref="B23:D23">
    <cfRule type="cellIs" dxfId="2632" priority="628" operator="greaterThan">
      <formula>#REF!</formula>
    </cfRule>
  </conditionalFormatting>
  <conditionalFormatting sqref="E23:G23">
    <cfRule type="cellIs" dxfId="2631" priority="627" operator="greaterThan">
      <formula>$E$10</formula>
    </cfRule>
  </conditionalFormatting>
  <conditionalFormatting sqref="O23">
    <cfRule type="cellIs" dxfId="2630" priority="626" operator="greaterThan">
      <formula>$O$10</formula>
    </cfRule>
  </conditionalFormatting>
  <conditionalFormatting sqref="O23">
    <cfRule type="cellIs" dxfId="2629" priority="625" operator="greaterThan">
      <formula>$O$10</formula>
    </cfRule>
  </conditionalFormatting>
  <conditionalFormatting sqref="M22">
    <cfRule type="cellIs" dxfId="2628" priority="624" operator="greaterThan">
      <formula>$L$10</formula>
    </cfRule>
  </conditionalFormatting>
  <conditionalFormatting sqref="M22">
    <cfRule type="cellIs" dxfId="2627" priority="623" operator="greaterThan">
      <formula>$L$10</formula>
    </cfRule>
  </conditionalFormatting>
  <conditionalFormatting sqref="M23">
    <cfRule type="cellIs" dxfId="2626" priority="622" operator="greaterThan">
      <formula>$L$10</formula>
    </cfRule>
  </conditionalFormatting>
  <conditionalFormatting sqref="M23">
    <cfRule type="cellIs" dxfId="2625" priority="621" operator="greaterThan">
      <formula>$L$10</formula>
    </cfRule>
  </conditionalFormatting>
  <conditionalFormatting sqref="P22">
    <cfRule type="cellIs" dxfId="2624" priority="620" operator="greaterThan">
      <formula>#REF!</formula>
    </cfRule>
  </conditionalFormatting>
  <conditionalFormatting sqref="P23">
    <cfRule type="cellIs" dxfId="2623" priority="619" operator="greaterThan">
      <formula>#REF!</formula>
    </cfRule>
  </conditionalFormatting>
  <conditionalFormatting sqref="I24">
    <cfRule type="cellIs" dxfId="2622" priority="618" operator="greaterThan">
      <formula>$I$10</formula>
    </cfRule>
  </conditionalFormatting>
  <conditionalFormatting sqref="I24">
    <cfRule type="cellIs" dxfId="2621" priority="617" operator="greaterThan">
      <formula>$I$10</formula>
    </cfRule>
  </conditionalFormatting>
  <conditionalFormatting sqref="L24">
    <cfRule type="cellIs" dxfId="2620" priority="616" operator="greaterThan">
      <formula>$L$10</formula>
    </cfRule>
  </conditionalFormatting>
  <conditionalFormatting sqref="K24">
    <cfRule type="cellIs" dxfId="2619" priority="615" operator="greaterThan">
      <formula>$K$10</formula>
    </cfRule>
  </conditionalFormatting>
  <conditionalFormatting sqref="L24">
    <cfRule type="cellIs" dxfId="2618" priority="614" operator="greaterThan">
      <formula>$L$10</formula>
    </cfRule>
  </conditionalFormatting>
  <conditionalFormatting sqref="K24">
    <cfRule type="cellIs" dxfId="2617" priority="613" operator="greaterThan">
      <formula>$K$10</formula>
    </cfRule>
  </conditionalFormatting>
  <conditionalFormatting sqref="J24">
    <cfRule type="cellIs" dxfId="2616" priority="612" operator="greaterThan">
      <formula>$J$10</formula>
    </cfRule>
  </conditionalFormatting>
  <conditionalFormatting sqref="B24:D24">
    <cfRule type="cellIs" dxfId="2615" priority="611" operator="greaterThan">
      <formula>#REF!</formula>
    </cfRule>
  </conditionalFormatting>
  <conditionalFormatting sqref="E24:G24">
    <cfRule type="cellIs" dxfId="2614" priority="610" operator="greaterThan">
      <formula>$E$10</formula>
    </cfRule>
  </conditionalFormatting>
  <conditionalFormatting sqref="B24:D24">
    <cfRule type="cellIs" dxfId="2613" priority="609" operator="greaterThan">
      <formula>#REF!</formula>
    </cfRule>
  </conditionalFormatting>
  <conditionalFormatting sqref="E24:G24">
    <cfRule type="cellIs" dxfId="2612" priority="608" operator="greaterThan">
      <formula>$E$10</formula>
    </cfRule>
  </conditionalFormatting>
  <conditionalFormatting sqref="O24">
    <cfRule type="cellIs" dxfId="2611" priority="607" operator="greaterThan">
      <formula>$O$10</formula>
    </cfRule>
  </conditionalFormatting>
  <conditionalFormatting sqref="O24">
    <cfRule type="cellIs" dxfId="2610" priority="606" operator="greaterThan">
      <formula>$O$10</formula>
    </cfRule>
  </conditionalFormatting>
  <conditionalFormatting sqref="M24">
    <cfRule type="cellIs" dxfId="2609" priority="605" operator="greaterThan">
      <formula>$L$10</formula>
    </cfRule>
  </conditionalFormatting>
  <conditionalFormatting sqref="M24">
    <cfRule type="cellIs" dxfId="2608" priority="604" operator="greaterThan">
      <formula>$L$10</formula>
    </cfRule>
  </conditionalFormatting>
  <conditionalFormatting sqref="P24">
    <cfRule type="cellIs" dxfId="2607" priority="603" operator="greaterThan">
      <formula>#REF!</formula>
    </cfRule>
  </conditionalFormatting>
  <conditionalFormatting sqref="I25">
    <cfRule type="cellIs" dxfId="2606" priority="602" operator="greaterThan">
      <formula>$I$10</formula>
    </cfRule>
  </conditionalFormatting>
  <conditionalFormatting sqref="I25">
    <cfRule type="cellIs" dxfId="2605" priority="601" operator="greaterThan">
      <formula>$I$10</formula>
    </cfRule>
  </conditionalFormatting>
  <conditionalFormatting sqref="L25">
    <cfRule type="cellIs" dxfId="2604" priority="600" operator="greaterThan">
      <formula>$L$10</formula>
    </cfRule>
  </conditionalFormatting>
  <conditionalFormatting sqref="K25">
    <cfRule type="cellIs" dxfId="2603" priority="599" operator="greaterThan">
      <formula>$K$10</formula>
    </cfRule>
  </conditionalFormatting>
  <conditionalFormatting sqref="L25">
    <cfRule type="cellIs" dxfId="2602" priority="598" operator="greaterThan">
      <formula>$L$10</formula>
    </cfRule>
  </conditionalFormatting>
  <conditionalFormatting sqref="K25">
    <cfRule type="cellIs" dxfId="2601" priority="597" operator="greaterThan">
      <formula>$K$10</formula>
    </cfRule>
  </conditionalFormatting>
  <conditionalFormatting sqref="J25">
    <cfRule type="cellIs" dxfId="2600" priority="596" operator="greaterThan">
      <formula>$J$10</formula>
    </cfRule>
  </conditionalFormatting>
  <conditionalFormatting sqref="B25:D25">
    <cfRule type="cellIs" dxfId="2599" priority="595" operator="greaterThan">
      <formula>#REF!</formula>
    </cfRule>
  </conditionalFormatting>
  <conditionalFormatting sqref="E25:G25">
    <cfRule type="cellIs" dxfId="2598" priority="594" operator="greaterThan">
      <formula>$E$10</formula>
    </cfRule>
  </conditionalFormatting>
  <conditionalFormatting sqref="B25:D25">
    <cfRule type="cellIs" dxfId="2597" priority="593" operator="greaterThan">
      <formula>#REF!</formula>
    </cfRule>
  </conditionalFormatting>
  <conditionalFormatting sqref="E25:G25">
    <cfRule type="cellIs" dxfId="2596" priority="592" operator="greaterThan">
      <formula>$E$10</formula>
    </cfRule>
  </conditionalFormatting>
  <conditionalFormatting sqref="O25">
    <cfRule type="cellIs" dxfId="2595" priority="591" operator="greaterThan">
      <formula>$O$10</formula>
    </cfRule>
  </conditionalFormatting>
  <conditionalFormatting sqref="O25">
    <cfRule type="cellIs" dxfId="2594" priority="590" operator="greaterThan">
      <formula>$O$10</formula>
    </cfRule>
  </conditionalFormatting>
  <conditionalFormatting sqref="M25">
    <cfRule type="cellIs" dxfId="2593" priority="589" operator="greaterThan">
      <formula>$L$10</formula>
    </cfRule>
  </conditionalFormatting>
  <conditionalFormatting sqref="M25">
    <cfRule type="cellIs" dxfId="2592" priority="588" operator="greaterThan">
      <formula>$L$10</formula>
    </cfRule>
  </conditionalFormatting>
  <conditionalFormatting sqref="P25">
    <cfRule type="cellIs" dxfId="2591" priority="587" operator="greaterThan">
      <formula>#REF!</formula>
    </cfRule>
  </conditionalFormatting>
  <conditionalFormatting sqref="N19:N25">
    <cfRule type="cellIs" dxfId="2590" priority="586" operator="greaterThan">
      <formula>$L$10</formula>
    </cfRule>
  </conditionalFormatting>
  <conditionalFormatting sqref="N19:N25">
    <cfRule type="cellIs" dxfId="2589" priority="585" operator="greaterThan">
      <formula>$L$10</formula>
    </cfRule>
  </conditionalFormatting>
  <conditionalFormatting sqref="H19">
    <cfRule type="cellIs" dxfId="2588" priority="584" operator="greaterThan">
      <formula>$E$10</formula>
    </cfRule>
  </conditionalFormatting>
  <conditionalFormatting sqref="H19">
    <cfRule type="cellIs" dxfId="2587" priority="583" operator="greaterThan">
      <formula>$E$10</formula>
    </cfRule>
  </conditionalFormatting>
  <conditionalFormatting sqref="H20:H25">
    <cfRule type="cellIs" dxfId="2586" priority="582" operator="greaterThan">
      <formula>$E$10</formula>
    </cfRule>
  </conditionalFormatting>
  <conditionalFormatting sqref="H20:H25">
    <cfRule type="cellIs" dxfId="2585" priority="581" operator="greaterThan">
      <formula>$E$10</formula>
    </cfRule>
  </conditionalFormatting>
  <conditionalFormatting sqref="I26">
    <cfRule type="cellIs" dxfId="2584" priority="580" operator="greaterThan">
      <formula>$I$10</formula>
    </cfRule>
  </conditionalFormatting>
  <conditionalFormatting sqref="I26">
    <cfRule type="cellIs" dxfId="2583" priority="579" operator="greaterThan">
      <formula>$I$10</formula>
    </cfRule>
  </conditionalFormatting>
  <conditionalFormatting sqref="L26">
    <cfRule type="cellIs" dxfId="2582" priority="578" operator="greaterThan">
      <formula>$L$10</formula>
    </cfRule>
  </conditionalFormatting>
  <conditionalFormatting sqref="K26">
    <cfRule type="cellIs" dxfId="2581" priority="577" operator="greaterThan">
      <formula>$K$10</formula>
    </cfRule>
  </conditionalFormatting>
  <conditionalFormatting sqref="L26">
    <cfRule type="cellIs" dxfId="2580" priority="576" operator="greaterThan">
      <formula>$L$10</formula>
    </cfRule>
  </conditionalFormatting>
  <conditionalFormatting sqref="K26">
    <cfRule type="cellIs" dxfId="2579" priority="575" operator="greaterThan">
      <formula>$K$10</formula>
    </cfRule>
  </conditionalFormatting>
  <conditionalFormatting sqref="J26">
    <cfRule type="cellIs" dxfId="2578" priority="574" operator="greaterThan">
      <formula>$J$10</formula>
    </cfRule>
  </conditionalFormatting>
  <conditionalFormatting sqref="B26:D26">
    <cfRule type="cellIs" dxfId="2577" priority="573" operator="greaterThan">
      <formula>#REF!</formula>
    </cfRule>
  </conditionalFormatting>
  <conditionalFormatting sqref="E26:G26">
    <cfRule type="cellIs" dxfId="2576" priority="572" operator="greaterThan">
      <formula>$E$10</formula>
    </cfRule>
  </conditionalFormatting>
  <conditionalFormatting sqref="B26:D26">
    <cfRule type="cellIs" dxfId="2575" priority="571" operator="greaterThan">
      <formula>#REF!</formula>
    </cfRule>
  </conditionalFormatting>
  <conditionalFormatting sqref="E26:G26">
    <cfRule type="cellIs" dxfId="2574" priority="570" operator="greaterThan">
      <formula>$E$10</formula>
    </cfRule>
  </conditionalFormatting>
  <conditionalFormatting sqref="O26">
    <cfRule type="cellIs" dxfId="2573" priority="569" operator="greaterThan">
      <formula>$O$10</formula>
    </cfRule>
  </conditionalFormatting>
  <conditionalFormatting sqref="O26">
    <cfRule type="cellIs" dxfId="2572" priority="568" operator="greaterThan">
      <formula>$O$10</formula>
    </cfRule>
  </conditionalFormatting>
  <conditionalFormatting sqref="M26">
    <cfRule type="cellIs" dxfId="2571" priority="567" operator="greaterThan">
      <formula>$L$10</formula>
    </cfRule>
  </conditionalFormatting>
  <conditionalFormatting sqref="M26">
    <cfRule type="cellIs" dxfId="2570" priority="566" operator="greaterThan">
      <formula>$L$10</formula>
    </cfRule>
  </conditionalFormatting>
  <conditionalFormatting sqref="P26">
    <cfRule type="cellIs" dxfId="2569" priority="565" operator="greaterThan">
      <formula>#REF!</formula>
    </cfRule>
  </conditionalFormatting>
  <conditionalFormatting sqref="P28">
    <cfRule type="cellIs" dxfId="2568" priority="529" operator="greaterThan">
      <formula>#REF!</formula>
    </cfRule>
  </conditionalFormatting>
  <conditionalFormatting sqref="I27">
    <cfRule type="cellIs" dxfId="2567" priority="564" operator="greaterThan">
      <formula>$I$10</formula>
    </cfRule>
  </conditionalFormatting>
  <conditionalFormatting sqref="I27">
    <cfRule type="cellIs" dxfId="2566" priority="563" operator="greaterThan">
      <formula>$I$10</formula>
    </cfRule>
  </conditionalFormatting>
  <conditionalFormatting sqref="L27">
    <cfRule type="cellIs" dxfId="2565" priority="562" operator="greaterThan">
      <formula>$L$10</formula>
    </cfRule>
  </conditionalFormatting>
  <conditionalFormatting sqref="K27">
    <cfRule type="cellIs" dxfId="2564" priority="561" operator="greaterThan">
      <formula>$K$10</formula>
    </cfRule>
  </conditionalFormatting>
  <conditionalFormatting sqref="L27">
    <cfRule type="cellIs" dxfId="2563" priority="560" operator="greaterThan">
      <formula>$L$10</formula>
    </cfRule>
  </conditionalFormatting>
  <conditionalFormatting sqref="K27">
    <cfRule type="cellIs" dxfId="2562" priority="559" operator="greaterThan">
      <formula>$K$10</formula>
    </cfRule>
  </conditionalFormatting>
  <conditionalFormatting sqref="J27">
    <cfRule type="cellIs" dxfId="2561" priority="558" operator="greaterThan">
      <formula>$J$10</formula>
    </cfRule>
  </conditionalFormatting>
  <conditionalFormatting sqref="B27:D27">
    <cfRule type="cellIs" dxfId="2560" priority="557" operator="greaterThan">
      <formula>#REF!</formula>
    </cfRule>
  </conditionalFormatting>
  <conditionalFormatting sqref="B27:D27">
    <cfRule type="cellIs" dxfId="2559" priority="556" operator="greaterThan">
      <formula>#REF!</formula>
    </cfRule>
  </conditionalFormatting>
  <conditionalFormatting sqref="O27">
    <cfRule type="cellIs" dxfId="2558" priority="555" operator="greaterThan">
      <formula>$O$10</formula>
    </cfRule>
  </conditionalFormatting>
  <conditionalFormatting sqref="O27">
    <cfRule type="cellIs" dxfId="2557" priority="554" operator="greaterThan">
      <formula>$O$10</formula>
    </cfRule>
  </conditionalFormatting>
  <conditionalFormatting sqref="I28">
    <cfRule type="cellIs" dxfId="2556" priority="553" operator="greaterThan">
      <formula>$I$10</formula>
    </cfRule>
  </conditionalFormatting>
  <conditionalFormatting sqref="I28">
    <cfRule type="cellIs" dxfId="2555" priority="552" operator="greaterThan">
      <formula>$I$10</formula>
    </cfRule>
  </conditionalFormatting>
  <conditionalFormatting sqref="L28">
    <cfRule type="cellIs" dxfId="2554" priority="551" operator="greaterThan">
      <formula>$L$10</formula>
    </cfRule>
  </conditionalFormatting>
  <conditionalFormatting sqref="K28">
    <cfRule type="cellIs" dxfId="2553" priority="550" operator="greaterThan">
      <formula>$K$10</formula>
    </cfRule>
  </conditionalFormatting>
  <conditionalFormatting sqref="L28">
    <cfRule type="cellIs" dxfId="2552" priority="549" operator="greaterThan">
      <formula>$L$10</formula>
    </cfRule>
  </conditionalFormatting>
  <conditionalFormatting sqref="K28">
    <cfRule type="cellIs" dxfId="2551" priority="548" operator="greaterThan">
      <formula>$K$10</formula>
    </cfRule>
  </conditionalFormatting>
  <conditionalFormatting sqref="J28">
    <cfRule type="cellIs" dxfId="2550" priority="547" operator="greaterThan">
      <formula>$J$10</formula>
    </cfRule>
  </conditionalFormatting>
  <conditionalFormatting sqref="B28:D28">
    <cfRule type="cellIs" dxfId="2549" priority="546" operator="greaterThan">
      <formula>#REF!</formula>
    </cfRule>
  </conditionalFormatting>
  <conditionalFormatting sqref="E28:G28">
    <cfRule type="cellIs" dxfId="2548" priority="545" operator="greaterThan">
      <formula>$E$10</formula>
    </cfRule>
  </conditionalFormatting>
  <conditionalFormatting sqref="B28:D28">
    <cfRule type="cellIs" dxfId="2547" priority="544" operator="greaterThan">
      <formula>#REF!</formula>
    </cfRule>
  </conditionalFormatting>
  <conditionalFormatting sqref="E28:G28">
    <cfRule type="cellIs" dxfId="2546" priority="543" operator="greaterThan">
      <formula>$E$10</formula>
    </cfRule>
  </conditionalFormatting>
  <conditionalFormatting sqref="O28">
    <cfRule type="cellIs" dxfId="2545" priority="542" operator="greaterThan">
      <formula>$O$10</formula>
    </cfRule>
  </conditionalFormatting>
  <conditionalFormatting sqref="O28">
    <cfRule type="cellIs" dxfId="2544" priority="541" operator="greaterThan">
      <formula>$O$10</formula>
    </cfRule>
  </conditionalFormatting>
  <conditionalFormatting sqref="M27">
    <cfRule type="cellIs" dxfId="2543" priority="540" operator="greaterThan">
      <formula>$L$10</formula>
    </cfRule>
  </conditionalFormatting>
  <conditionalFormatting sqref="M27">
    <cfRule type="cellIs" dxfId="2542" priority="539" operator="greaterThan">
      <formula>$L$10</formula>
    </cfRule>
  </conditionalFormatting>
  <conditionalFormatting sqref="M28">
    <cfRule type="cellIs" dxfId="2541" priority="538" operator="greaterThan">
      <formula>$L$10</formula>
    </cfRule>
  </conditionalFormatting>
  <conditionalFormatting sqref="M28">
    <cfRule type="cellIs" dxfId="2540" priority="537" operator="greaterThan">
      <formula>$L$10</formula>
    </cfRule>
  </conditionalFormatting>
  <conditionalFormatting sqref="E27">
    <cfRule type="cellIs" dxfId="2539" priority="536" operator="greaterThan">
      <formula>#REF!</formula>
    </cfRule>
  </conditionalFormatting>
  <conditionalFormatting sqref="E27">
    <cfRule type="cellIs" dxfId="2538" priority="535" operator="greaterThan">
      <formula>#REF!</formula>
    </cfRule>
  </conditionalFormatting>
  <conditionalFormatting sqref="F27">
    <cfRule type="cellIs" dxfId="2537" priority="534" operator="greaterThan">
      <formula>#REF!</formula>
    </cfRule>
  </conditionalFormatting>
  <conditionalFormatting sqref="F27">
    <cfRule type="cellIs" dxfId="2536" priority="533" operator="greaterThan">
      <formula>#REF!</formula>
    </cfRule>
  </conditionalFormatting>
  <conditionalFormatting sqref="G27">
    <cfRule type="cellIs" dxfId="2535" priority="532" operator="greaterThan">
      <formula>#REF!</formula>
    </cfRule>
  </conditionalFormatting>
  <conditionalFormatting sqref="G27">
    <cfRule type="cellIs" dxfId="2534" priority="531" operator="greaterThan">
      <formula>#REF!</formula>
    </cfRule>
  </conditionalFormatting>
  <conditionalFormatting sqref="P27">
    <cfRule type="cellIs" dxfId="2533" priority="530" operator="greaterThan">
      <formula>#REF!</formula>
    </cfRule>
  </conditionalFormatting>
  <conditionalFormatting sqref="I29">
    <cfRule type="cellIs" dxfId="2532" priority="528" operator="greaterThan">
      <formula>$I$10</formula>
    </cfRule>
  </conditionalFormatting>
  <conditionalFormatting sqref="I29">
    <cfRule type="cellIs" dxfId="2531" priority="527" operator="greaterThan">
      <formula>$I$10</formula>
    </cfRule>
  </conditionalFormatting>
  <conditionalFormatting sqref="L29">
    <cfRule type="cellIs" dxfId="2530" priority="526" operator="greaterThan">
      <formula>$L$10</formula>
    </cfRule>
  </conditionalFormatting>
  <conditionalFormatting sqref="K29">
    <cfRule type="cellIs" dxfId="2529" priority="525" operator="greaterThan">
      <formula>$K$10</formula>
    </cfRule>
  </conditionalFormatting>
  <conditionalFormatting sqref="L29">
    <cfRule type="cellIs" dxfId="2528" priority="524" operator="greaterThan">
      <formula>$L$10</formula>
    </cfRule>
  </conditionalFormatting>
  <conditionalFormatting sqref="K29">
    <cfRule type="cellIs" dxfId="2527" priority="523" operator="greaterThan">
      <formula>$K$10</formula>
    </cfRule>
  </conditionalFormatting>
  <conditionalFormatting sqref="J29">
    <cfRule type="cellIs" dxfId="2526" priority="522" operator="greaterThan">
      <formula>$J$10</formula>
    </cfRule>
  </conditionalFormatting>
  <conditionalFormatting sqref="B29:D29">
    <cfRule type="cellIs" dxfId="2525" priority="521" operator="greaterThan">
      <formula>#REF!</formula>
    </cfRule>
  </conditionalFormatting>
  <conditionalFormatting sqref="E29:G29">
    <cfRule type="cellIs" dxfId="2524" priority="520" operator="greaterThan">
      <formula>$E$10</formula>
    </cfRule>
  </conditionalFormatting>
  <conditionalFormatting sqref="B29:D29">
    <cfRule type="cellIs" dxfId="2523" priority="519" operator="greaterThan">
      <formula>#REF!</formula>
    </cfRule>
  </conditionalFormatting>
  <conditionalFormatting sqref="E29:G29">
    <cfRule type="cellIs" dxfId="2522" priority="518" operator="greaterThan">
      <formula>$E$10</formula>
    </cfRule>
  </conditionalFormatting>
  <conditionalFormatting sqref="O29">
    <cfRule type="cellIs" dxfId="2521" priority="517" operator="greaterThan">
      <formula>$O$10</formula>
    </cfRule>
  </conditionalFormatting>
  <conditionalFormatting sqref="O29">
    <cfRule type="cellIs" dxfId="2520" priority="516" operator="greaterThan">
      <formula>$O$10</formula>
    </cfRule>
  </conditionalFormatting>
  <conditionalFormatting sqref="M29">
    <cfRule type="cellIs" dxfId="2519" priority="502" operator="greaterThan">
      <formula>$L$10</formula>
    </cfRule>
  </conditionalFormatting>
  <conditionalFormatting sqref="M29">
    <cfRule type="cellIs" dxfId="2518" priority="501" operator="greaterThan">
      <formula>$L$10</formula>
    </cfRule>
  </conditionalFormatting>
  <conditionalFormatting sqref="P29">
    <cfRule type="cellIs" dxfId="2517" priority="498" operator="greaterThan">
      <formula>#REF!</formula>
    </cfRule>
  </conditionalFormatting>
  <conditionalFormatting sqref="N26:N29">
    <cfRule type="cellIs" dxfId="2516" priority="464" operator="greaterThan">
      <formula>$L$10</formula>
    </cfRule>
  </conditionalFormatting>
  <conditionalFormatting sqref="N26:N29">
    <cfRule type="cellIs" dxfId="2515" priority="463" operator="greaterThan">
      <formula>$L$10</formula>
    </cfRule>
  </conditionalFormatting>
  <conditionalFormatting sqref="H26">
    <cfRule type="cellIs" dxfId="2514" priority="462" operator="greaterThan">
      <formula>$E$10</formula>
    </cfRule>
  </conditionalFormatting>
  <conditionalFormatting sqref="H26">
    <cfRule type="cellIs" dxfId="2513" priority="461" operator="greaterThan">
      <formula>$E$10</formula>
    </cfRule>
  </conditionalFormatting>
  <conditionalFormatting sqref="H27:H29">
    <cfRule type="cellIs" dxfId="2512" priority="460" operator="greaterThan">
      <formula>$E$10</formula>
    </cfRule>
  </conditionalFormatting>
  <conditionalFormatting sqref="H27:H29">
    <cfRule type="cellIs" dxfId="2511" priority="459" operator="greaterThan">
      <formula>$E$10</formula>
    </cfRule>
  </conditionalFormatting>
  <conditionalFormatting sqref="I37">
    <cfRule type="cellIs" dxfId="2510" priority="393" operator="greaterThan">
      <formula>$I$10</formula>
    </cfRule>
  </conditionalFormatting>
  <conditionalFormatting sqref="I37">
    <cfRule type="cellIs" dxfId="2509" priority="392" operator="greaterThan">
      <formula>$I$10</formula>
    </cfRule>
  </conditionalFormatting>
  <conditionalFormatting sqref="L37">
    <cfRule type="cellIs" dxfId="2508" priority="391" operator="greaterThan">
      <formula>$L$10</formula>
    </cfRule>
  </conditionalFormatting>
  <conditionalFormatting sqref="K37">
    <cfRule type="cellIs" dxfId="2507" priority="390" operator="greaterThan">
      <formula>$K$10</formula>
    </cfRule>
  </conditionalFormatting>
  <conditionalFormatting sqref="L37">
    <cfRule type="cellIs" dxfId="2506" priority="389" operator="greaterThan">
      <formula>$L$10</formula>
    </cfRule>
  </conditionalFormatting>
  <conditionalFormatting sqref="K37">
    <cfRule type="cellIs" dxfId="2505" priority="388" operator="greaterThan">
      <formula>$K$10</formula>
    </cfRule>
  </conditionalFormatting>
  <conditionalFormatting sqref="J37">
    <cfRule type="cellIs" dxfId="2504" priority="387" operator="greaterThan">
      <formula>$J$10</formula>
    </cfRule>
  </conditionalFormatting>
  <conditionalFormatting sqref="B37:D37">
    <cfRule type="cellIs" dxfId="2503" priority="386" operator="greaterThan">
      <formula>#REF!</formula>
    </cfRule>
  </conditionalFormatting>
  <conditionalFormatting sqref="E37:G37">
    <cfRule type="cellIs" dxfId="2502" priority="385" operator="greaterThan">
      <formula>$E$10</formula>
    </cfRule>
  </conditionalFormatting>
  <conditionalFormatting sqref="B37:D37">
    <cfRule type="cellIs" dxfId="2501" priority="384" operator="greaterThan">
      <formula>#REF!</formula>
    </cfRule>
  </conditionalFormatting>
  <conditionalFormatting sqref="E37:G37">
    <cfRule type="cellIs" dxfId="2500" priority="383" operator="greaterThan">
      <formula>$E$10</formula>
    </cfRule>
  </conditionalFormatting>
  <conditionalFormatting sqref="O37">
    <cfRule type="cellIs" dxfId="2499" priority="382" operator="greaterThan">
      <formula>$O$10</formula>
    </cfRule>
  </conditionalFormatting>
  <conditionalFormatting sqref="O37">
    <cfRule type="cellIs" dxfId="2498" priority="381" operator="greaterThan">
      <formula>$O$10</formula>
    </cfRule>
  </conditionalFormatting>
  <conditionalFormatting sqref="M37">
    <cfRule type="cellIs" dxfId="2497" priority="378" operator="greaterThan">
      <formula>$L$10</formula>
    </cfRule>
  </conditionalFormatting>
  <conditionalFormatting sqref="M37">
    <cfRule type="cellIs" dxfId="2496" priority="377" operator="greaterThan">
      <formula>$L$10</formula>
    </cfRule>
  </conditionalFormatting>
  <conditionalFormatting sqref="P37">
    <cfRule type="cellIs" dxfId="2495" priority="375" operator="greaterThan">
      <formula>#REF!</formula>
    </cfRule>
  </conditionalFormatting>
  <conditionalFormatting sqref="I38">
    <cfRule type="cellIs" dxfId="2494" priority="374" operator="greaterThan">
      <formula>$I$10</formula>
    </cfRule>
  </conditionalFormatting>
  <conditionalFormatting sqref="I38">
    <cfRule type="cellIs" dxfId="2493" priority="373" operator="greaterThan">
      <formula>$I$10</formula>
    </cfRule>
  </conditionalFormatting>
  <conditionalFormatting sqref="L38">
    <cfRule type="cellIs" dxfId="2492" priority="372" operator="greaterThan">
      <formula>$L$10</formula>
    </cfRule>
  </conditionalFormatting>
  <conditionalFormatting sqref="K38">
    <cfRule type="cellIs" dxfId="2491" priority="371" operator="greaterThan">
      <formula>$K$10</formula>
    </cfRule>
  </conditionalFormatting>
  <conditionalFormatting sqref="L38">
    <cfRule type="cellIs" dxfId="2490" priority="370" operator="greaterThan">
      <formula>$L$10</formula>
    </cfRule>
  </conditionalFormatting>
  <conditionalFormatting sqref="K38">
    <cfRule type="cellIs" dxfId="2489" priority="369" operator="greaterThan">
      <formula>$K$10</formula>
    </cfRule>
  </conditionalFormatting>
  <conditionalFormatting sqref="J38">
    <cfRule type="cellIs" dxfId="2488" priority="368" operator="greaterThan">
      <formula>$J$10</formula>
    </cfRule>
  </conditionalFormatting>
  <conditionalFormatting sqref="B38:D38">
    <cfRule type="cellIs" dxfId="2487" priority="367" operator="greaterThan">
      <formula>#REF!</formula>
    </cfRule>
  </conditionalFormatting>
  <conditionalFormatting sqref="E38:G38">
    <cfRule type="cellIs" dxfId="2486" priority="366" operator="greaterThan">
      <formula>$E$10</formula>
    </cfRule>
  </conditionalFormatting>
  <conditionalFormatting sqref="B38:D38">
    <cfRule type="cellIs" dxfId="2485" priority="365" operator="greaterThan">
      <formula>#REF!</formula>
    </cfRule>
  </conditionalFormatting>
  <conditionalFormatting sqref="E38:G38">
    <cfRule type="cellIs" dxfId="2484" priority="364" operator="greaterThan">
      <formula>$E$10</formula>
    </cfRule>
  </conditionalFormatting>
  <conditionalFormatting sqref="O38">
    <cfRule type="cellIs" dxfId="2483" priority="363" operator="greaterThan">
      <formula>$O$10</formula>
    </cfRule>
  </conditionalFormatting>
  <conditionalFormatting sqref="O38">
    <cfRule type="cellIs" dxfId="2482" priority="362" operator="greaterThan">
      <formula>$O$10</formula>
    </cfRule>
  </conditionalFormatting>
  <conditionalFormatting sqref="M38">
    <cfRule type="cellIs" dxfId="2481" priority="361" operator="greaterThan">
      <formula>$L$10</formula>
    </cfRule>
  </conditionalFormatting>
  <conditionalFormatting sqref="M38">
    <cfRule type="cellIs" dxfId="2480" priority="360" operator="greaterThan">
      <formula>$L$10</formula>
    </cfRule>
  </conditionalFormatting>
  <conditionalFormatting sqref="P38">
    <cfRule type="cellIs" dxfId="2479" priority="359" operator="greaterThan">
      <formula>#REF!</formula>
    </cfRule>
  </conditionalFormatting>
  <conditionalFormatting sqref="I39">
    <cfRule type="cellIs" dxfId="2478" priority="358" operator="greaterThan">
      <formula>$I$10</formula>
    </cfRule>
  </conditionalFormatting>
  <conditionalFormatting sqref="I39">
    <cfRule type="cellIs" dxfId="2477" priority="357" operator="greaterThan">
      <formula>$I$10</formula>
    </cfRule>
  </conditionalFormatting>
  <conditionalFormatting sqref="L39">
    <cfRule type="cellIs" dxfId="2476" priority="356" operator="greaterThan">
      <formula>$L$10</formula>
    </cfRule>
  </conditionalFormatting>
  <conditionalFormatting sqref="K39">
    <cfRule type="cellIs" dxfId="2475" priority="355" operator="greaterThan">
      <formula>$K$10</formula>
    </cfRule>
  </conditionalFormatting>
  <conditionalFormatting sqref="L39">
    <cfRule type="cellIs" dxfId="2474" priority="354" operator="greaterThan">
      <formula>$L$10</formula>
    </cfRule>
  </conditionalFormatting>
  <conditionalFormatting sqref="K39">
    <cfRule type="cellIs" dxfId="2473" priority="353" operator="greaterThan">
      <formula>$K$10</formula>
    </cfRule>
  </conditionalFormatting>
  <conditionalFormatting sqref="J39">
    <cfRule type="cellIs" dxfId="2472" priority="352" operator="greaterThan">
      <formula>$J$10</formula>
    </cfRule>
  </conditionalFormatting>
  <conditionalFormatting sqref="B39:D39">
    <cfRule type="cellIs" dxfId="2471" priority="351" operator="greaterThan">
      <formula>#REF!</formula>
    </cfRule>
  </conditionalFormatting>
  <conditionalFormatting sqref="E39:G39">
    <cfRule type="cellIs" dxfId="2470" priority="350" operator="greaterThan">
      <formula>$E$10</formula>
    </cfRule>
  </conditionalFormatting>
  <conditionalFormatting sqref="B39:D39">
    <cfRule type="cellIs" dxfId="2469" priority="349" operator="greaterThan">
      <formula>#REF!</formula>
    </cfRule>
  </conditionalFormatting>
  <conditionalFormatting sqref="E39:G39">
    <cfRule type="cellIs" dxfId="2468" priority="348" operator="greaterThan">
      <formula>$E$10</formula>
    </cfRule>
  </conditionalFormatting>
  <conditionalFormatting sqref="O39">
    <cfRule type="cellIs" dxfId="2467" priority="347" operator="greaterThan">
      <formula>$O$10</formula>
    </cfRule>
  </conditionalFormatting>
  <conditionalFormatting sqref="O39">
    <cfRule type="cellIs" dxfId="2466" priority="346" operator="greaterThan">
      <formula>$O$10</formula>
    </cfRule>
  </conditionalFormatting>
  <conditionalFormatting sqref="M39">
    <cfRule type="cellIs" dxfId="2465" priority="345" operator="greaterThan">
      <formula>$L$10</formula>
    </cfRule>
  </conditionalFormatting>
  <conditionalFormatting sqref="M39">
    <cfRule type="cellIs" dxfId="2464" priority="344" operator="greaterThan">
      <formula>$L$10</formula>
    </cfRule>
  </conditionalFormatting>
  <conditionalFormatting sqref="P39">
    <cfRule type="cellIs" dxfId="2463" priority="343" operator="greaterThan">
      <formula>#REF!</formula>
    </cfRule>
  </conditionalFormatting>
  <conditionalFormatting sqref="N37:N39">
    <cfRule type="cellIs" dxfId="2462" priority="342" operator="greaterThan">
      <formula>$L$10</formula>
    </cfRule>
  </conditionalFormatting>
  <conditionalFormatting sqref="N37:N39">
    <cfRule type="cellIs" dxfId="2461" priority="341" operator="greaterThan">
      <formula>$L$10</formula>
    </cfRule>
  </conditionalFormatting>
  <conditionalFormatting sqref="H37:H39">
    <cfRule type="cellIs" dxfId="2460" priority="338" operator="greaterThan">
      <formula>$E$10</formula>
    </cfRule>
  </conditionalFormatting>
  <conditionalFormatting sqref="H37:H39">
    <cfRule type="cellIs" dxfId="2459" priority="337" operator="greaterThan">
      <formula>$E$10</formula>
    </cfRule>
  </conditionalFormatting>
  <conditionalFormatting sqref="P11">
    <cfRule type="cellIs" dxfId="2458" priority="321" operator="greaterThan">
      <formula>#REF!</formula>
    </cfRule>
  </conditionalFormatting>
  <conditionalFormatting sqref="I11">
    <cfRule type="cellIs" dxfId="2457" priority="336" operator="greaterThan">
      <formula>$I$10</formula>
    </cfRule>
  </conditionalFormatting>
  <conditionalFormatting sqref="I11">
    <cfRule type="cellIs" dxfId="2456" priority="335" operator="greaterThan">
      <formula>$I$10</formula>
    </cfRule>
  </conditionalFormatting>
  <conditionalFormatting sqref="L11">
    <cfRule type="cellIs" dxfId="2455" priority="334" operator="greaterThan">
      <formula>$L$10</formula>
    </cfRule>
  </conditionalFormatting>
  <conditionalFormatting sqref="K11">
    <cfRule type="cellIs" dxfId="2454" priority="333" operator="greaterThan">
      <formula>$K$10</formula>
    </cfRule>
  </conditionalFormatting>
  <conditionalFormatting sqref="L11">
    <cfRule type="cellIs" dxfId="2453" priority="332" operator="greaterThan">
      <formula>$L$10</formula>
    </cfRule>
  </conditionalFormatting>
  <conditionalFormatting sqref="K11">
    <cfRule type="cellIs" dxfId="2452" priority="331" operator="greaterThan">
      <formula>$K$10</formula>
    </cfRule>
  </conditionalFormatting>
  <conditionalFormatting sqref="J11">
    <cfRule type="cellIs" dxfId="2451" priority="330" operator="greaterThan">
      <formula>$J$10</formula>
    </cfRule>
  </conditionalFormatting>
  <conditionalFormatting sqref="B11:D11">
    <cfRule type="cellIs" dxfId="2450" priority="329" operator="greaterThan">
      <formula>#REF!</formula>
    </cfRule>
  </conditionalFormatting>
  <conditionalFormatting sqref="E11:G11">
    <cfRule type="cellIs" dxfId="2449" priority="328" operator="greaterThan">
      <formula>$E$10</formula>
    </cfRule>
  </conditionalFormatting>
  <conditionalFormatting sqref="B11:D11">
    <cfRule type="cellIs" dxfId="2448" priority="327" operator="greaterThan">
      <formula>#REF!</formula>
    </cfRule>
  </conditionalFormatting>
  <conditionalFormatting sqref="E11:G11">
    <cfRule type="cellIs" dxfId="2447" priority="326" operator="greaterThan">
      <formula>$E$10</formula>
    </cfRule>
  </conditionalFormatting>
  <conditionalFormatting sqref="O11">
    <cfRule type="cellIs" dxfId="2446" priority="325" operator="greaterThan">
      <formula>$O$10</formula>
    </cfRule>
  </conditionalFormatting>
  <conditionalFormatting sqref="O11">
    <cfRule type="cellIs" dxfId="2445" priority="324" operator="greaterThan">
      <formula>$O$10</formula>
    </cfRule>
  </conditionalFormatting>
  <conditionalFormatting sqref="M11">
    <cfRule type="cellIs" dxfId="2444" priority="323" operator="greaterThan">
      <formula>$L$10</formula>
    </cfRule>
  </conditionalFormatting>
  <conditionalFormatting sqref="M11">
    <cfRule type="cellIs" dxfId="2443" priority="322" operator="greaterThan">
      <formula>$L$10</formula>
    </cfRule>
  </conditionalFormatting>
  <conditionalFormatting sqref="I12">
    <cfRule type="cellIs" dxfId="2442" priority="320" operator="greaterThan">
      <formula>$I$10</formula>
    </cfRule>
  </conditionalFormatting>
  <conditionalFormatting sqref="I12">
    <cfRule type="cellIs" dxfId="2441" priority="319" operator="greaterThan">
      <formula>$I$10</formula>
    </cfRule>
  </conditionalFormatting>
  <conditionalFormatting sqref="L12">
    <cfRule type="cellIs" dxfId="2440" priority="318" operator="greaterThan">
      <formula>$L$10</formula>
    </cfRule>
  </conditionalFormatting>
  <conditionalFormatting sqref="K12">
    <cfRule type="cellIs" dxfId="2439" priority="317" operator="greaterThan">
      <formula>$K$10</formula>
    </cfRule>
  </conditionalFormatting>
  <conditionalFormatting sqref="L12">
    <cfRule type="cellIs" dxfId="2438" priority="316" operator="greaterThan">
      <formula>$L$10</formula>
    </cfRule>
  </conditionalFormatting>
  <conditionalFormatting sqref="K12">
    <cfRule type="cellIs" dxfId="2437" priority="315" operator="greaterThan">
      <formula>$K$10</formula>
    </cfRule>
  </conditionalFormatting>
  <conditionalFormatting sqref="J12">
    <cfRule type="cellIs" dxfId="2436" priority="314" operator="greaterThan">
      <formula>$J$10</formula>
    </cfRule>
  </conditionalFormatting>
  <conditionalFormatting sqref="B12:D12">
    <cfRule type="cellIs" dxfId="2435" priority="313" operator="greaterThan">
      <formula>#REF!</formula>
    </cfRule>
  </conditionalFormatting>
  <conditionalFormatting sqref="E12:G12">
    <cfRule type="cellIs" dxfId="2434" priority="312" operator="greaterThan">
      <formula>$E$10</formula>
    </cfRule>
  </conditionalFormatting>
  <conditionalFormatting sqref="B12:D12">
    <cfRule type="cellIs" dxfId="2433" priority="311" operator="greaterThan">
      <formula>#REF!</formula>
    </cfRule>
  </conditionalFormatting>
  <conditionalFormatting sqref="E12:G12">
    <cfRule type="cellIs" dxfId="2432" priority="310" operator="greaterThan">
      <formula>$E$10</formula>
    </cfRule>
  </conditionalFormatting>
  <conditionalFormatting sqref="O12">
    <cfRule type="cellIs" dxfId="2431" priority="309" operator="greaterThan">
      <formula>$O$10</formula>
    </cfRule>
  </conditionalFormatting>
  <conditionalFormatting sqref="O12">
    <cfRule type="cellIs" dxfId="2430" priority="308" operator="greaterThan">
      <formula>$O$10</formula>
    </cfRule>
  </conditionalFormatting>
  <conditionalFormatting sqref="I13">
    <cfRule type="cellIs" dxfId="2429" priority="307" operator="greaterThan">
      <formula>$I$10</formula>
    </cfRule>
  </conditionalFormatting>
  <conditionalFormatting sqref="I13">
    <cfRule type="cellIs" dxfId="2428" priority="306" operator="greaterThan">
      <formula>$I$10</formula>
    </cfRule>
  </conditionalFormatting>
  <conditionalFormatting sqref="L13">
    <cfRule type="cellIs" dxfId="2427" priority="305" operator="greaterThan">
      <formula>$L$10</formula>
    </cfRule>
  </conditionalFormatting>
  <conditionalFormatting sqref="K13">
    <cfRule type="cellIs" dxfId="2426" priority="304" operator="greaterThan">
      <formula>$K$10</formula>
    </cfRule>
  </conditionalFormatting>
  <conditionalFormatting sqref="L13">
    <cfRule type="cellIs" dxfId="2425" priority="303" operator="greaterThan">
      <formula>$L$10</formula>
    </cfRule>
  </conditionalFormatting>
  <conditionalFormatting sqref="K13">
    <cfRule type="cellIs" dxfId="2424" priority="302" operator="greaterThan">
      <formula>$K$10</formula>
    </cfRule>
  </conditionalFormatting>
  <conditionalFormatting sqref="J13">
    <cfRule type="cellIs" dxfId="2423" priority="301" operator="greaterThan">
      <formula>$J$10</formula>
    </cfRule>
  </conditionalFormatting>
  <conditionalFormatting sqref="B13:D13">
    <cfRule type="cellIs" dxfId="2422" priority="300" operator="greaterThan">
      <formula>#REF!</formula>
    </cfRule>
  </conditionalFormatting>
  <conditionalFormatting sqref="E13:G13">
    <cfRule type="cellIs" dxfId="2421" priority="299" operator="greaterThan">
      <formula>$E$10</formula>
    </cfRule>
  </conditionalFormatting>
  <conditionalFormatting sqref="B13:D13">
    <cfRule type="cellIs" dxfId="2420" priority="298" operator="greaterThan">
      <formula>#REF!</formula>
    </cfRule>
  </conditionalFormatting>
  <conditionalFormatting sqref="E13:G13">
    <cfRule type="cellIs" dxfId="2419" priority="297" operator="greaterThan">
      <formula>$E$10</formula>
    </cfRule>
  </conditionalFormatting>
  <conditionalFormatting sqref="O13">
    <cfRule type="cellIs" dxfId="2418" priority="296" operator="greaterThan">
      <formula>$O$10</formula>
    </cfRule>
  </conditionalFormatting>
  <conditionalFormatting sqref="O13">
    <cfRule type="cellIs" dxfId="2417" priority="295" operator="greaterThan">
      <formula>$O$10</formula>
    </cfRule>
  </conditionalFormatting>
  <conditionalFormatting sqref="M12">
    <cfRule type="cellIs" dxfId="2416" priority="294" operator="greaterThan">
      <formula>$L$10</formula>
    </cfRule>
  </conditionalFormatting>
  <conditionalFormatting sqref="M12">
    <cfRule type="cellIs" dxfId="2415" priority="293" operator="greaterThan">
      <formula>$L$10</formula>
    </cfRule>
  </conditionalFormatting>
  <conditionalFormatting sqref="M13">
    <cfRule type="cellIs" dxfId="2414" priority="292" operator="greaterThan">
      <formula>$L$10</formula>
    </cfRule>
  </conditionalFormatting>
  <conditionalFormatting sqref="M13">
    <cfRule type="cellIs" dxfId="2413" priority="291" operator="greaterThan">
      <formula>$L$10</formula>
    </cfRule>
  </conditionalFormatting>
  <conditionalFormatting sqref="P12">
    <cfRule type="cellIs" dxfId="2412" priority="290" operator="greaterThan">
      <formula>#REF!</formula>
    </cfRule>
  </conditionalFormatting>
  <conditionalFormatting sqref="P13">
    <cfRule type="cellIs" dxfId="2411" priority="289" operator="greaterThan">
      <formula>#REF!</formula>
    </cfRule>
  </conditionalFormatting>
  <conditionalFormatting sqref="I14">
    <cfRule type="cellIs" dxfId="2410" priority="288" operator="greaterThan">
      <formula>$I$10</formula>
    </cfRule>
  </conditionalFormatting>
  <conditionalFormatting sqref="I14">
    <cfRule type="cellIs" dxfId="2409" priority="287" operator="greaterThan">
      <formula>$I$10</formula>
    </cfRule>
  </conditionalFormatting>
  <conditionalFormatting sqref="L14">
    <cfRule type="cellIs" dxfId="2408" priority="286" operator="greaterThan">
      <formula>$L$10</formula>
    </cfRule>
  </conditionalFormatting>
  <conditionalFormatting sqref="K14">
    <cfRule type="cellIs" dxfId="2407" priority="285" operator="greaterThan">
      <formula>$K$10</formula>
    </cfRule>
  </conditionalFormatting>
  <conditionalFormatting sqref="L14">
    <cfRule type="cellIs" dxfId="2406" priority="284" operator="greaterThan">
      <formula>$L$10</formula>
    </cfRule>
  </conditionalFormatting>
  <conditionalFormatting sqref="K14">
    <cfRule type="cellIs" dxfId="2405" priority="283" operator="greaterThan">
      <formula>$K$10</formula>
    </cfRule>
  </conditionalFormatting>
  <conditionalFormatting sqref="J14">
    <cfRule type="cellIs" dxfId="2404" priority="282" operator="greaterThan">
      <formula>$J$10</formula>
    </cfRule>
  </conditionalFormatting>
  <conditionalFormatting sqref="B14:D14">
    <cfRule type="cellIs" dxfId="2403" priority="281" operator="greaterThan">
      <formula>#REF!</formula>
    </cfRule>
  </conditionalFormatting>
  <conditionalFormatting sqref="E14:G14">
    <cfRule type="cellIs" dxfId="2402" priority="280" operator="greaterThan">
      <formula>$E$10</formula>
    </cfRule>
  </conditionalFormatting>
  <conditionalFormatting sqref="B14:D14">
    <cfRule type="cellIs" dxfId="2401" priority="279" operator="greaterThan">
      <formula>#REF!</formula>
    </cfRule>
  </conditionalFormatting>
  <conditionalFormatting sqref="E14:G14">
    <cfRule type="cellIs" dxfId="2400" priority="278" operator="greaterThan">
      <formula>$E$10</formula>
    </cfRule>
  </conditionalFormatting>
  <conditionalFormatting sqref="O14">
    <cfRule type="cellIs" dxfId="2399" priority="277" operator="greaterThan">
      <formula>$O$10</formula>
    </cfRule>
  </conditionalFormatting>
  <conditionalFormatting sqref="O14">
    <cfRule type="cellIs" dxfId="2398" priority="276" operator="greaterThan">
      <formula>$O$10</formula>
    </cfRule>
  </conditionalFormatting>
  <conditionalFormatting sqref="M14">
    <cfRule type="cellIs" dxfId="2397" priority="275" operator="greaterThan">
      <formula>$L$10</formula>
    </cfRule>
  </conditionalFormatting>
  <conditionalFormatting sqref="M14">
    <cfRule type="cellIs" dxfId="2396" priority="274" operator="greaterThan">
      <formula>$L$10</formula>
    </cfRule>
  </conditionalFormatting>
  <conditionalFormatting sqref="P14">
    <cfRule type="cellIs" dxfId="2395" priority="273" operator="greaterThan">
      <formula>#REF!</formula>
    </cfRule>
  </conditionalFormatting>
  <conditionalFormatting sqref="I15">
    <cfRule type="cellIs" dxfId="2394" priority="272" operator="greaterThan">
      <formula>$I$10</formula>
    </cfRule>
  </conditionalFormatting>
  <conditionalFormatting sqref="I15">
    <cfRule type="cellIs" dxfId="2393" priority="271" operator="greaterThan">
      <formula>$I$10</formula>
    </cfRule>
  </conditionalFormatting>
  <conditionalFormatting sqref="L15">
    <cfRule type="cellIs" dxfId="2392" priority="270" operator="greaterThan">
      <formula>$L$10</formula>
    </cfRule>
  </conditionalFormatting>
  <conditionalFormatting sqref="K15">
    <cfRule type="cellIs" dxfId="2391" priority="269" operator="greaterThan">
      <formula>$K$10</formula>
    </cfRule>
  </conditionalFormatting>
  <conditionalFormatting sqref="L15">
    <cfRule type="cellIs" dxfId="2390" priority="268" operator="greaterThan">
      <formula>$L$10</formula>
    </cfRule>
  </conditionalFormatting>
  <conditionalFormatting sqref="K15">
    <cfRule type="cellIs" dxfId="2389" priority="267" operator="greaterThan">
      <formula>$K$10</formula>
    </cfRule>
  </conditionalFormatting>
  <conditionalFormatting sqref="J15">
    <cfRule type="cellIs" dxfId="2388" priority="266" operator="greaterThan">
      <formula>$J$10</formula>
    </cfRule>
  </conditionalFormatting>
  <conditionalFormatting sqref="B15:D15">
    <cfRule type="cellIs" dxfId="2387" priority="265" operator="greaterThan">
      <formula>#REF!</formula>
    </cfRule>
  </conditionalFormatting>
  <conditionalFormatting sqref="E15:G15">
    <cfRule type="cellIs" dxfId="2386" priority="264" operator="greaterThan">
      <formula>$E$10</formula>
    </cfRule>
  </conditionalFormatting>
  <conditionalFormatting sqref="B15:D15">
    <cfRule type="cellIs" dxfId="2385" priority="263" operator="greaterThan">
      <formula>#REF!</formula>
    </cfRule>
  </conditionalFormatting>
  <conditionalFormatting sqref="E15:G15">
    <cfRule type="cellIs" dxfId="2384" priority="262" operator="greaterThan">
      <formula>$E$10</formula>
    </cfRule>
  </conditionalFormatting>
  <conditionalFormatting sqref="O15">
    <cfRule type="cellIs" dxfId="2383" priority="261" operator="greaterThan">
      <formula>$O$10</formula>
    </cfRule>
  </conditionalFormatting>
  <conditionalFormatting sqref="O15">
    <cfRule type="cellIs" dxfId="2382" priority="260" operator="greaterThan">
      <formula>$O$10</formula>
    </cfRule>
  </conditionalFormatting>
  <conditionalFormatting sqref="M15">
    <cfRule type="cellIs" dxfId="2381" priority="259" operator="greaterThan">
      <formula>$L$10</formula>
    </cfRule>
  </conditionalFormatting>
  <conditionalFormatting sqref="M15">
    <cfRule type="cellIs" dxfId="2380" priority="258" operator="greaterThan">
      <formula>$L$10</formula>
    </cfRule>
  </conditionalFormatting>
  <conditionalFormatting sqref="P15">
    <cfRule type="cellIs" dxfId="2379" priority="257" operator="greaterThan">
      <formula>#REF!</formula>
    </cfRule>
  </conditionalFormatting>
  <conditionalFormatting sqref="N11:N15">
    <cfRule type="cellIs" dxfId="2378" priority="256" operator="greaterThan">
      <formula>$L$10</formula>
    </cfRule>
  </conditionalFormatting>
  <conditionalFormatting sqref="N11:N15">
    <cfRule type="cellIs" dxfId="2377" priority="255" operator="greaterThan">
      <formula>$L$10</formula>
    </cfRule>
  </conditionalFormatting>
  <conditionalFormatting sqref="H11:H15">
    <cfRule type="cellIs" dxfId="2376" priority="254" operator="greaterThan">
      <formula>$E$10</formula>
    </cfRule>
  </conditionalFormatting>
  <conditionalFormatting sqref="H11:H15">
    <cfRule type="cellIs" dxfId="2375" priority="253" operator="greaterThan">
      <formula>$E$10</formula>
    </cfRule>
  </conditionalFormatting>
  <conditionalFormatting sqref="I30">
    <cfRule type="cellIs" dxfId="2374" priority="252" operator="greaterThan">
      <formula>$I$10</formula>
    </cfRule>
  </conditionalFormatting>
  <conditionalFormatting sqref="I30">
    <cfRule type="cellIs" dxfId="2373" priority="251" operator="greaterThan">
      <formula>$I$10</formula>
    </cfRule>
  </conditionalFormatting>
  <conditionalFormatting sqref="L30">
    <cfRule type="cellIs" dxfId="2372" priority="250" operator="greaterThan">
      <formula>$L$10</formula>
    </cfRule>
  </conditionalFormatting>
  <conditionalFormatting sqref="K30">
    <cfRule type="cellIs" dxfId="2371" priority="249" operator="greaterThan">
      <formula>$K$10</formula>
    </cfRule>
  </conditionalFormatting>
  <conditionalFormatting sqref="L30">
    <cfRule type="cellIs" dxfId="2370" priority="248" operator="greaterThan">
      <formula>$L$10</formula>
    </cfRule>
  </conditionalFormatting>
  <conditionalFormatting sqref="K30">
    <cfRule type="cellIs" dxfId="2369" priority="247" operator="greaterThan">
      <formula>$K$10</formula>
    </cfRule>
  </conditionalFormatting>
  <conditionalFormatting sqref="J30">
    <cfRule type="cellIs" dxfId="2368" priority="246" operator="greaterThan">
      <formula>$J$10</formula>
    </cfRule>
  </conditionalFormatting>
  <conditionalFormatting sqref="B30:D30">
    <cfRule type="cellIs" dxfId="2367" priority="245" operator="greaterThan">
      <formula>#REF!</formula>
    </cfRule>
  </conditionalFormatting>
  <conditionalFormatting sqref="E30:G30">
    <cfRule type="cellIs" dxfId="2366" priority="244" operator="greaterThan">
      <formula>$E$10</formula>
    </cfRule>
  </conditionalFormatting>
  <conditionalFormatting sqref="B30:D30">
    <cfRule type="cellIs" dxfId="2365" priority="243" operator="greaterThan">
      <formula>#REF!</formula>
    </cfRule>
  </conditionalFormatting>
  <conditionalFormatting sqref="E30:G30">
    <cfRule type="cellIs" dxfId="2364" priority="242" operator="greaterThan">
      <formula>$E$10</formula>
    </cfRule>
  </conditionalFormatting>
  <conditionalFormatting sqref="O30">
    <cfRule type="cellIs" dxfId="2363" priority="241" operator="greaterThan">
      <formula>$O$10</formula>
    </cfRule>
  </conditionalFormatting>
  <conditionalFormatting sqref="O30">
    <cfRule type="cellIs" dxfId="2362" priority="240" operator="greaterThan">
      <formula>$O$10</formula>
    </cfRule>
  </conditionalFormatting>
  <conditionalFormatting sqref="M30">
    <cfRule type="cellIs" dxfId="2361" priority="239" operator="greaterThan">
      <formula>$L$10</formula>
    </cfRule>
  </conditionalFormatting>
  <conditionalFormatting sqref="M30">
    <cfRule type="cellIs" dxfId="2360" priority="238" operator="greaterThan">
      <formula>$L$10</formula>
    </cfRule>
  </conditionalFormatting>
  <conditionalFormatting sqref="P30">
    <cfRule type="cellIs" dxfId="2359" priority="237" operator="greaterThan">
      <formula>#REF!</formula>
    </cfRule>
  </conditionalFormatting>
  <conditionalFormatting sqref="I31">
    <cfRule type="cellIs" dxfId="2358" priority="236" operator="greaterThan">
      <formula>$I$10</formula>
    </cfRule>
  </conditionalFormatting>
  <conditionalFormatting sqref="I31">
    <cfRule type="cellIs" dxfId="2357" priority="235" operator="greaterThan">
      <formula>$I$10</formula>
    </cfRule>
  </conditionalFormatting>
  <conditionalFormatting sqref="L31">
    <cfRule type="cellIs" dxfId="2356" priority="234" operator="greaterThan">
      <formula>$L$10</formula>
    </cfRule>
  </conditionalFormatting>
  <conditionalFormatting sqref="K31">
    <cfRule type="cellIs" dxfId="2355" priority="233" operator="greaterThan">
      <formula>$K$10</formula>
    </cfRule>
  </conditionalFormatting>
  <conditionalFormatting sqref="L31">
    <cfRule type="cellIs" dxfId="2354" priority="232" operator="greaterThan">
      <formula>$L$10</formula>
    </cfRule>
  </conditionalFormatting>
  <conditionalFormatting sqref="K31">
    <cfRule type="cellIs" dxfId="2353" priority="231" operator="greaterThan">
      <formula>$K$10</formula>
    </cfRule>
  </conditionalFormatting>
  <conditionalFormatting sqref="J31">
    <cfRule type="cellIs" dxfId="2352" priority="230" operator="greaterThan">
      <formula>$J$10</formula>
    </cfRule>
  </conditionalFormatting>
  <conditionalFormatting sqref="B31:D31">
    <cfRule type="cellIs" dxfId="2351" priority="229" operator="greaterThan">
      <formula>#REF!</formula>
    </cfRule>
  </conditionalFormatting>
  <conditionalFormatting sqref="E31:G31">
    <cfRule type="cellIs" dxfId="2350" priority="228" operator="greaterThan">
      <formula>$E$10</formula>
    </cfRule>
  </conditionalFormatting>
  <conditionalFormatting sqref="B31:D31">
    <cfRule type="cellIs" dxfId="2349" priority="227" operator="greaterThan">
      <formula>#REF!</formula>
    </cfRule>
  </conditionalFormatting>
  <conditionalFormatting sqref="E31:G31">
    <cfRule type="cellIs" dxfId="2348" priority="226" operator="greaterThan">
      <formula>$E$10</formula>
    </cfRule>
  </conditionalFormatting>
  <conditionalFormatting sqref="O31">
    <cfRule type="cellIs" dxfId="2347" priority="225" operator="greaterThan">
      <formula>$O$10</formula>
    </cfRule>
  </conditionalFormatting>
  <conditionalFormatting sqref="O31">
    <cfRule type="cellIs" dxfId="2346" priority="224" operator="greaterThan">
      <formula>$O$10</formula>
    </cfRule>
  </conditionalFormatting>
  <conditionalFormatting sqref="M31">
    <cfRule type="cellIs" dxfId="2345" priority="223" operator="greaterThan">
      <formula>$L$10</formula>
    </cfRule>
  </conditionalFormatting>
  <conditionalFormatting sqref="M31">
    <cfRule type="cellIs" dxfId="2344" priority="222" operator="greaterThan">
      <formula>$L$10</formula>
    </cfRule>
  </conditionalFormatting>
  <conditionalFormatting sqref="P31">
    <cfRule type="cellIs" dxfId="2343" priority="221" operator="greaterThan">
      <formula>#REF!</formula>
    </cfRule>
  </conditionalFormatting>
  <conditionalFormatting sqref="I32">
    <cfRule type="cellIs" dxfId="2342" priority="220" operator="greaterThan">
      <formula>$I$10</formula>
    </cfRule>
  </conditionalFormatting>
  <conditionalFormatting sqref="I32">
    <cfRule type="cellIs" dxfId="2341" priority="219" operator="greaterThan">
      <formula>$I$10</formula>
    </cfRule>
  </conditionalFormatting>
  <conditionalFormatting sqref="L32">
    <cfRule type="cellIs" dxfId="2340" priority="218" operator="greaterThan">
      <formula>$L$10</formula>
    </cfRule>
  </conditionalFormatting>
  <conditionalFormatting sqref="K32">
    <cfRule type="cellIs" dxfId="2339" priority="217" operator="greaterThan">
      <formula>$K$10</formula>
    </cfRule>
  </conditionalFormatting>
  <conditionalFormatting sqref="L32">
    <cfRule type="cellIs" dxfId="2338" priority="216" operator="greaterThan">
      <formula>$L$10</formula>
    </cfRule>
  </conditionalFormatting>
  <conditionalFormatting sqref="K32">
    <cfRule type="cellIs" dxfId="2337" priority="215" operator="greaterThan">
      <formula>$K$10</formula>
    </cfRule>
  </conditionalFormatting>
  <conditionalFormatting sqref="J32">
    <cfRule type="cellIs" dxfId="2336" priority="214" operator="greaterThan">
      <formula>$J$10</formula>
    </cfRule>
  </conditionalFormatting>
  <conditionalFormatting sqref="B32:D32">
    <cfRule type="cellIs" dxfId="2335" priority="213" operator="greaterThan">
      <formula>#REF!</formula>
    </cfRule>
  </conditionalFormatting>
  <conditionalFormatting sqref="E32:G32">
    <cfRule type="cellIs" dxfId="2334" priority="212" operator="greaterThan">
      <formula>$E$10</formula>
    </cfRule>
  </conditionalFormatting>
  <conditionalFormatting sqref="B32:D32">
    <cfRule type="cellIs" dxfId="2333" priority="211" operator="greaterThan">
      <formula>#REF!</formula>
    </cfRule>
  </conditionalFormatting>
  <conditionalFormatting sqref="E32:G32">
    <cfRule type="cellIs" dxfId="2332" priority="210" operator="greaterThan">
      <formula>$E$10</formula>
    </cfRule>
  </conditionalFormatting>
  <conditionalFormatting sqref="O32">
    <cfRule type="cellIs" dxfId="2331" priority="209" operator="greaterThan">
      <formula>$O$10</formula>
    </cfRule>
  </conditionalFormatting>
  <conditionalFormatting sqref="O32">
    <cfRule type="cellIs" dxfId="2330" priority="208" operator="greaterThan">
      <formula>$O$10</formula>
    </cfRule>
  </conditionalFormatting>
  <conditionalFormatting sqref="M32">
    <cfRule type="cellIs" dxfId="2329" priority="207" operator="greaterThan">
      <formula>$L$10</formula>
    </cfRule>
  </conditionalFormatting>
  <conditionalFormatting sqref="M32">
    <cfRule type="cellIs" dxfId="2328" priority="206" operator="greaterThan">
      <formula>$L$10</formula>
    </cfRule>
  </conditionalFormatting>
  <conditionalFormatting sqref="P32">
    <cfRule type="cellIs" dxfId="2327" priority="205" operator="greaterThan">
      <formula>#REF!</formula>
    </cfRule>
  </conditionalFormatting>
  <conditionalFormatting sqref="N29:N32">
    <cfRule type="cellIs" dxfId="2326" priority="204" operator="greaterThan">
      <formula>$L$10</formula>
    </cfRule>
  </conditionalFormatting>
  <conditionalFormatting sqref="N29:N32">
    <cfRule type="cellIs" dxfId="2325" priority="203" operator="greaterThan">
      <formula>$L$10</formula>
    </cfRule>
  </conditionalFormatting>
  <conditionalFormatting sqref="H29:H32">
    <cfRule type="cellIs" dxfId="2324" priority="202" operator="greaterThan">
      <formula>$E$10</formula>
    </cfRule>
  </conditionalFormatting>
  <conditionalFormatting sqref="H29:H32">
    <cfRule type="cellIs" dxfId="2323" priority="201" operator="greaterThan">
      <formula>$E$10</formula>
    </cfRule>
  </conditionalFormatting>
  <conditionalFormatting sqref="I33">
    <cfRule type="cellIs" dxfId="2322" priority="200" operator="greaterThan">
      <formula>$I$10</formula>
    </cfRule>
  </conditionalFormatting>
  <conditionalFormatting sqref="I33">
    <cfRule type="cellIs" dxfId="2321" priority="199" operator="greaterThan">
      <formula>$I$10</formula>
    </cfRule>
  </conditionalFormatting>
  <conditionalFormatting sqref="L33">
    <cfRule type="cellIs" dxfId="2320" priority="198" operator="greaterThan">
      <formula>$L$10</formula>
    </cfRule>
  </conditionalFormatting>
  <conditionalFormatting sqref="K33">
    <cfRule type="cellIs" dxfId="2319" priority="197" operator="greaterThan">
      <formula>$K$10</formula>
    </cfRule>
  </conditionalFormatting>
  <conditionalFormatting sqref="L33">
    <cfRule type="cellIs" dxfId="2318" priority="196" operator="greaterThan">
      <formula>$L$10</formula>
    </cfRule>
  </conditionalFormatting>
  <conditionalFormatting sqref="K33">
    <cfRule type="cellIs" dxfId="2317" priority="195" operator="greaterThan">
      <formula>$K$10</formula>
    </cfRule>
  </conditionalFormatting>
  <conditionalFormatting sqref="J33">
    <cfRule type="cellIs" dxfId="2316" priority="194" operator="greaterThan">
      <formula>$J$10</formula>
    </cfRule>
  </conditionalFormatting>
  <conditionalFormatting sqref="B33:D33">
    <cfRule type="cellIs" dxfId="2315" priority="193" operator="greaterThan">
      <formula>#REF!</formula>
    </cfRule>
  </conditionalFormatting>
  <conditionalFormatting sqref="E33:G33">
    <cfRule type="cellIs" dxfId="2314" priority="192" operator="greaterThan">
      <formula>$E$10</formula>
    </cfRule>
  </conditionalFormatting>
  <conditionalFormatting sqref="B33:D33">
    <cfRule type="cellIs" dxfId="2313" priority="191" operator="greaterThan">
      <formula>#REF!</formula>
    </cfRule>
  </conditionalFormatting>
  <conditionalFormatting sqref="E33:G33">
    <cfRule type="cellIs" dxfId="2312" priority="190" operator="greaterThan">
      <formula>$E$10</formula>
    </cfRule>
  </conditionalFormatting>
  <conditionalFormatting sqref="O33">
    <cfRule type="cellIs" dxfId="2311" priority="189" operator="greaterThan">
      <formula>$O$10</formula>
    </cfRule>
  </conditionalFormatting>
  <conditionalFormatting sqref="O33">
    <cfRule type="cellIs" dxfId="2310" priority="188" operator="greaterThan">
      <formula>$O$10</formula>
    </cfRule>
  </conditionalFormatting>
  <conditionalFormatting sqref="M33">
    <cfRule type="cellIs" dxfId="2309" priority="187" operator="greaterThan">
      <formula>$L$10</formula>
    </cfRule>
  </conditionalFormatting>
  <conditionalFormatting sqref="M33">
    <cfRule type="cellIs" dxfId="2308" priority="186" operator="greaterThan">
      <formula>$L$10</formula>
    </cfRule>
  </conditionalFormatting>
  <conditionalFormatting sqref="P33">
    <cfRule type="cellIs" dxfId="2307" priority="185" operator="greaterThan">
      <formula>#REF!</formula>
    </cfRule>
  </conditionalFormatting>
  <conditionalFormatting sqref="I34">
    <cfRule type="cellIs" dxfId="2306" priority="184" operator="greaterThan">
      <formula>$I$10</formula>
    </cfRule>
  </conditionalFormatting>
  <conditionalFormatting sqref="I34">
    <cfRule type="cellIs" dxfId="2305" priority="183" operator="greaterThan">
      <formula>$I$10</formula>
    </cfRule>
  </conditionalFormatting>
  <conditionalFormatting sqref="L34">
    <cfRule type="cellIs" dxfId="2304" priority="182" operator="greaterThan">
      <formula>$L$10</formula>
    </cfRule>
  </conditionalFormatting>
  <conditionalFormatting sqref="K34">
    <cfRule type="cellIs" dxfId="2303" priority="181" operator="greaterThan">
      <formula>$K$10</formula>
    </cfRule>
  </conditionalFormatting>
  <conditionalFormatting sqref="L34">
    <cfRule type="cellIs" dxfId="2302" priority="180" operator="greaterThan">
      <formula>$L$10</formula>
    </cfRule>
  </conditionalFormatting>
  <conditionalFormatting sqref="K34">
    <cfRule type="cellIs" dxfId="2301" priority="179" operator="greaterThan">
      <formula>$K$10</formula>
    </cfRule>
  </conditionalFormatting>
  <conditionalFormatting sqref="J34">
    <cfRule type="cellIs" dxfId="2300" priority="178" operator="greaterThan">
      <formula>$J$10</formula>
    </cfRule>
  </conditionalFormatting>
  <conditionalFormatting sqref="B34:D34">
    <cfRule type="cellIs" dxfId="2299" priority="177" operator="greaterThan">
      <formula>#REF!</formula>
    </cfRule>
  </conditionalFormatting>
  <conditionalFormatting sqref="B34:D34">
    <cfRule type="cellIs" dxfId="2298" priority="176" operator="greaterThan">
      <formula>#REF!</formula>
    </cfRule>
  </conditionalFormatting>
  <conditionalFormatting sqref="O34">
    <cfRule type="cellIs" dxfId="2297" priority="175" operator="greaterThan">
      <formula>$O$10</formula>
    </cfRule>
  </conditionalFormatting>
  <conditionalFormatting sqref="O34">
    <cfRule type="cellIs" dxfId="2296" priority="174" operator="greaterThan">
      <formula>$O$10</formula>
    </cfRule>
  </conditionalFormatting>
  <conditionalFormatting sqref="M34">
    <cfRule type="cellIs" dxfId="2295" priority="160" operator="greaterThan">
      <formula>$L$10</formula>
    </cfRule>
  </conditionalFormatting>
  <conditionalFormatting sqref="M34">
    <cfRule type="cellIs" dxfId="2294" priority="159" operator="greaterThan">
      <formula>$L$10</formula>
    </cfRule>
  </conditionalFormatting>
  <conditionalFormatting sqref="E34">
    <cfRule type="cellIs" dxfId="2293" priority="156" operator="greaterThan">
      <formula>#REF!</formula>
    </cfRule>
  </conditionalFormatting>
  <conditionalFormatting sqref="E34">
    <cfRule type="cellIs" dxfId="2292" priority="155" operator="greaterThan">
      <formula>#REF!</formula>
    </cfRule>
  </conditionalFormatting>
  <conditionalFormatting sqref="F34">
    <cfRule type="cellIs" dxfId="2291" priority="154" operator="greaterThan">
      <formula>#REF!</formula>
    </cfRule>
  </conditionalFormatting>
  <conditionalFormatting sqref="F34">
    <cfRule type="cellIs" dxfId="2290" priority="153" operator="greaterThan">
      <formula>#REF!</formula>
    </cfRule>
  </conditionalFormatting>
  <conditionalFormatting sqref="G34">
    <cfRule type="cellIs" dxfId="2289" priority="152" operator="greaterThan">
      <formula>#REF!</formula>
    </cfRule>
  </conditionalFormatting>
  <conditionalFormatting sqref="G34">
    <cfRule type="cellIs" dxfId="2288" priority="151" operator="greaterThan">
      <formula>#REF!</formula>
    </cfRule>
  </conditionalFormatting>
  <conditionalFormatting sqref="P34">
    <cfRule type="cellIs" dxfId="2287" priority="150" operator="greaterThan">
      <formula>#REF!</formula>
    </cfRule>
  </conditionalFormatting>
  <conditionalFormatting sqref="N32:N34">
    <cfRule type="cellIs" dxfId="2286" priority="148" operator="greaterThan">
      <formula>$L$10</formula>
    </cfRule>
  </conditionalFormatting>
  <conditionalFormatting sqref="N32:N34">
    <cfRule type="cellIs" dxfId="2285" priority="147" operator="greaterThan">
      <formula>$L$10</formula>
    </cfRule>
  </conditionalFormatting>
  <conditionalFormatting sqref="H33">
    <cfRule type="cellIs" dxfId="2284" priority="146" operator="greaterThan">
      <formula>$E$10</formula>
    </cfRule>
  </conditionalFormatting>
  <conditionalFormatting sqref="H33">
    <cfRule type="cellIs" dxfId="2283" priority="145" operator="greaterThan">
      <formula>$E$10</formula>
    </cfRule>
  </conditionalFormatting>
  <conditionalFormatting sqref="H33:H34">
    <cfRule type="cellIs" dxfId="2282" priority="144" operator="greaterThan">
      <formula>$E$10</formula>
    </cfRule>
  </conditionalFormatting>
  <conditionalFormatting sqref="H33:H34">
    <cfRule type="cellIs" dxfId="2281" priority="143" operator="greaterThan">
      <formula>$E$10</formula>
    </cfRule>
  </conditionalFormatting>
  <conditionalFormatting sqref="I36">
    <cfRule type="cellIs" dxfId="2280" priority="142" operator="greaterThan">
      <formula>$I$10</formula>
    </cfRule>
  </conditionalFormatting>
  <conditionalFormatting sqref="I36">
    <cfRule type="cellIs" dxfId="2279" priority="141" operator="greaterThan">
      <formula>$I$10</formula>
    </cfRule>
  </conditionalFormatting>
  <conditionalFormatting sqref="L36">
    <cfRule type="cellIs" dxfId="2278" priority="140" operator="greaterThan">
      <formula>$L$10</formula>
    </cfRule>
  </conditionalFormatting>
  <conditionalFormatting sqref="K36">
    <cfRule type="cellIs" dxfId="2277" priority="139" operator="greaterThan">
      <formula>$K$10</formula>
    </cfRule>
  </conditionalFormatting>
  <conditionalFormatting sqref="L36">
    <cfRule type="cellIs" dxfId="2276" priority="138" operator="greaterThan">
      <formula>$L$10</formula>
    </cfRule>
  </conditionalFormatting>
  <conditionalFormatting sqref="K36">
    <cfRule type="cellIs" dxfId="2275" priority="137" operator="greaterThan">
      <formula>$K$10</formula>
    </cfRule>
  </conditionalFormatting>
  <conditionalFormatting sqref="J36">
    <cfRule type="cellIs" dxfId="2274" priority="136" operator="greaterThan">
      <formula>$J$10</formula>
    </cfRule>
  </conditionalFormatting>
  <conditionalFormatting sqref="B36:D36">
    <cfRule type="cellIs" dxfId="2273" priority="135" operator="greaterThan">
      <formula>#REF!</formula>
    </cfRule>
  </conditionalFormatting>
  <conditionalFormatting sqref="E36:G36">
    <cfRule type="cellIs" dxfId="2272" priority="134" operator="greaterThan">
      <formula>$E$10</formula>
    </cfRule>
  </conditionalFormatting>
  <conditionalFormatting sqref="B36:D36">
    <cfRule type="cellIs" dxfId="2271" priority="133" operator="greaterThan">
      <formula>#REF!</formula>
    </cfRule>
  </conditionalFormatting>
  <conditionalFormatting sqref="E36:G36">
    <cfRule type="cellIs" dxfId="2270" priority="132" operator="greaterThan">
      <formula>$E$10</formula>
    </cfRule>
  </conditionalFormatting>
  <conditionalFormatting sqref="O36">
    <cfRule type="cellIs" dxfId="2269" priority="131" operator="greaterThan">
      <formula>$O$10</formula>
    </cfRule>
  </conditionalFormatting>
  <conditionalFormatting sqref="O36">
    <cfRule type="cellIs" dxfId="2268" priority="130" operator="greaterThan">
      <formula>$O$10</formula>
    </cfRule>
  </conditionalFormatting>
  <conditionalFormatting sqref="M36">
    <cfRule type="cellIs" dxfId="2267" priority="129" operator="greaterThan">
      <formula>$L$10</formula>
    </cfRule>
  </conditionalFormatting>
  <conditionalFormatting sqref="M36">
    <cfRule type="cellIs" dxfId="2266" priority="128" operator="greaterThan">
      <formula>$L$10</formula>
    </cfRule>
  </conditionalFormatting>
  <conditionalFormatting sqref="P36">
    <cfRule type="cellIs" dxfId="2265" priority="127" operator="greaterThan">
      <formula>#REF!</formula>
    </cfRule>
  </conditionalFormatting>
  <conditionalFormatting sqref="N36">
    <cfRule type="cellIs" dxfId="2264" priority="126" operator="greaterThan">
      <formula>$L$10</formula>
    </cfRule>
  </conditionalFormatting>
  <conditionalFormatting sqref="N36">
    <cfRule type="cellIs" dxfId="2263" priority="125" operator="greaterThan">
      <formula>$L$10</formula>
    </cfRule>
  </conditionalFormatting>
  <conditionalFormatting sqref="H36">
    <cfRule type="cellIs" dxfId="2262" priority="124" operator="greaterThan">
      <formula>$E$10</formula>
    </cfRule>
  </conditionalFormatting>
  <conditionalFormatting sqref="H36">
    <cfRule type="cellIs" dxfId="2261" priority="123" operator="greaterThan">
      <formula>$E$10</formula>
    </cfRule>
  </conditionalFormatting>
  <conditionalFormatting sqref="I29">
    <cfRule type="cellIs" dxfId="2260" priority="122" operator="greaterThan">
      <formula>$I$10</formula>
    </cfRule>
  </conditionalFormatting>
  <conditionalFormatting sqref="I29">
    <cfRule type="cellIs" dxfId="2259" priority="121" operator="greaterThan">
      <formula>$I$10</formula>
    </cfRule>
  </conditionalFormatting>
  <conditionalFormatting sqref="L29">
    <cfRule type="cellIs" dxfId="2258" priority="120" operator="greaterThan">
      <formula>$L$10</formula>
    </cfRule>
  </conditionalFormatting>
  <conditionalFormatting sqref="K29">
    <cfRule type="cellIs" dxfId="2257" priority="119" operator="greaterThan">
      <formula>$K$10</formula>
    </cfRule>
  </conditionalFormatting>
  <conditionalFormatting sqref="L29">
    <cfRule type="cellIs" dxfId="2256" priority="118" operator="greaterThan">
      <formula>$L$10</formula>
    </cfRule>
  </conditionalFormatting>
  <conditionalFormatting sqref="K29">
    <cfRule type="cellIs" dxfId="2255" priority="117" operator="greaterThan">
      <formula>$K$10</formula>
    </cfRule>
  </conditionalFormatting>
  <conditionalFormatting sqref="J29">
    <cfRule type="cellIs" dxfId="2254" priority="116" operator="greaterThan">
      <formula>$J$10</formula>
    </cfRule>
  </conditionalFormatting>
  <conditionalFormatting sqref="B29:D29">
    <cfRule type="cellIs" dxfId="2253" priority="115" operator="greaterThan">
      <formula>#REF!</formula>
    </cfRule>
  </conditionalFormatting>
  <conditionalFormatting sqref="E29:G29">
    <cfRule type="cellIs" dxfId="2252" priority="114" operator="greaterThan">
      <formula>$E$10</formula>
    </cfRule>
  </conditionalFormatting>
  <conditionalFormatting sqref="B29:D29">
    <cfRule type="cellIs" dxfId="2251" priority="113" operator="greaterThan">
      <formula>#REF!</formula>
    </cfRule>
  </conditionalFormatting>
  <conditionalFormatting sqref="E29:G29">
    <cfRule type="cellIs" dxfId="2250" priority="112" operator="greaterThan">
      <formula>$E$10</formula>
    </cfRule>
  </conditionalFormatting>
  <conditionalFormatting sqref="O29">
    <cfRule type="cellIs" dxfId="2249" priority="111" operator="greaterThan">
      <formula>$O$10</formula>
    </cfRule>
  </conditionalFormatting>
  <conditionalFormatting sqref="O29">
    <cfRule type="cellIs" dxfId="2248" priority="110" operator="greaterThan">
      <formula>$O$10</formula>
    </cfRule>
  </conditionalFormatting>
  <conditionalFormatting sqref="M29">
    <cfRule type="cellIs" dxfId="2247" priority="109" operator="greaterThan">
      <formula>$L$10</formula>
    </cfRule>
  </conditionalFormatting>
  <conditionalFormatting sqref="M29">
    <cfRule type="cellIs" dxfId="2246" priority="108" operator="greaterThan">
      <formula>$L$10</formula>
    </cfRule>
  </conditionalFormatting>
  <conditionalFormatting sqref="P29">
    <cfRule type="cellIs" dxfId="2245" priority="107" operator="greaterThan">
      <formula>#REF!</formula>
    </cfRule>
  </conditionalFormatting>
  <conditionalFormatting sqref="I30">
    <cfRule type="cellIs" dxfId="2244" priority="106" operator="greaterThan">
      <formula>$I$10</formula>
    </cfRule>
  </conditionalFormatting>
  <conditionalFormatting sqref="I30">
    <cfRule type="cellIs" dxfId="2243" priority="105" operator="greaterThan">
      <formula>$I$10</formula>
    </cfRule>
  </conditionalFormatting>
  <conditionalFormatting sqref="L30">
    <cfRule type="cellIs" dxfId="2242" priority="104" operator="greaterThan">
      <formula>$L$10</formula>
    </cfRule>
  </conditionalFormatting>
  <conditionalFormatting sqref="K30">
    <cfRule type="cellIs" dxfId="2241" priority="103" operator="greaterThan">
      <formula>$K$10</formula>
    </cfRule>
  </conditionalFormatting>
  <conditionalFormatting sqref="L30">
    <cfRule type="cellIs" dxfId="2240" priority="102" operator="greaterThan">
      <formula>$L$10</formula>
    </cfRule>
  </conditionalFormatting>
  <conditionalFormatting sqref="K30">
    <cfRule type="cellIs" dxfId="2239" priority="101" operator="greaterThan">
      <formula>$K$10</formula>
    </cfRule>
  </conditionalFormatting>
  <conditionalFormatting sqref="J30">
    <cfRule type="cellIs" dxfId="2238" priority="100" operator="greaterThan">
      <formula>$J$10</formula>
    </cfRule>
  </conditionalFormatting>
  <conditionalFormatting sqref="B30:D30">
    <cfRule type="cellIs" dxfId="2237" priority="99" operator="greaterThan">
      <formula>#REF!</formula>
    </cfRule>
  </conditionalFormatting>
  <conditionalFormatting sqref="E30:G30">
    <cfRule type="cellIs" dxfId="2236" priority="98" operator="greaterThan">
      <formula>$E$10</formula>
    </cfRule>
  </conditionalFormatting>
  <conditionalFormatting sqref="B30:D30">
    <cfRule type="cellIs" dxfId="2235" priority="97" operator="greaterThan">
      <formula>#REF!</formula>
    </cfRule>
  </conditionalFormatting>
  <conditionalFormatting sqref="E30:G30">
    <cfRule type="cellIs" dxfId="2234" priority="96" operator="greaterThan">
      <formula>$E$10</formula>
    </cfRule>
  </conditionalFormatting>
  <conditionalFormatting sqref="O30">
    <cfRule type="cellIs" dxfId="2233" priority="95" operator="greaterThan">
      <formula>$O$10</formula>
    </cfRule>
  </conditionalFormatting>
  <conditionalFormatting sqref="O30">
    <cfRule type="cellIs" dxfId="2232" priority="94" operator="greaterThan">
      <formula>$O$10</formula>
    </cfRule>
  </conditionalFormatting>
  <conditionalFormatting sqref="M30">
    <cfRule type="cellIs" dxfId="2231" priority="93" operator="greaterThan">
      <formula>$L$10</formula>
    </cfRule>
  </conditionalFormatting>
  <conditionalFormatting sqref="M30">
    <cfRule type="cellIs" dxfId="2230" priority="92" operator="greaterThan">
      <formula>$L$10</formula>
    </cfRule>
  </conditionalFormatting>
  <conditionalFormatting sqref="P30">
    <cfRule type="cellIs" dxfId="2229" priority="91" operator="greaterThan">
      <formula>#REF!</formula>
    </cfRule>
  </conditionalFormatting>
  <conditionalFormatting sqref="I31">
    <cfRule type="cellIs" dxfId="2228" priority="90" operator="greaterThan">
      <formula>$I$10</formula>
    </cfRule>
  </conditionalFormatting>
  <conditionalFormatting sqref="I31">
    <cfRule type="cellIs" dxfId="2227" priority="89" operator="greaterThan">
      <formula>$I$10</formula>
    </cfRule>
  </conditionalFormatting>
  <conditionalFormatting sqref="L31">
    <cfRule type="cellIs" dxfId="2226" priority="88" operator="greaterThan">
      <formula>$L$10</formula>
    </cfRule>
  </conditionalFormatting>
  <conditionalFormatting sqref="K31">
    <cfRule type="cellIs" dxfId="2225" priority="87" operator="greaterThan">
      <formula>$K$10</formula>
    </cfRule>
  </conditionalFormatting>
  <conditionalFormatting sqref="L31">
    <cfRule type="cellIs" dxfId="2224" priority="86" operator="greaterThan">
      <formula>$L$10</formula>
    </cfRule>
  </conditionalFormatting>
  <conditionalFormatting sqref="K31">
    <cfRule type="cellIs" dxfId="2223" priority="85" operator="greaterThan">
      <formula>$K$10</formula>
    </cfRule>
  </conditionalFormatting>
  <conditionalFormatting sqref="J31">
    <cfRule type="cellIs" dxfId="2222" priority="84" operator="greaterThan">
      <formula>$J$10</formula>
    </cfRule>
  </conditionalFormatting>
  <conditionalFormatting sqref="B31:D31">
    <cfRule type="cellIs" dxfId="2221" priority="83" operator="greaterThan">
      <formula>#REF!</formula>
    </cfRule>
  </conditionalFormatting>
  <conditionalFormatting sqref="E31:G31">
    <cfRule type="cellIs" dxfId="2220" priority="82" operator="greaterThan">
      <formula>$E$10</formula>
    </cfRule>
  </conditionalFormatting>
  <conditionalFormatting sqref="B31:D31">
    <cfRule type="cellIs" dxfId="2219" priority="81" operator="greaterThan">
      <formula>#REF!</formula>
    </cfRule>
  </conditionalFormatting>
  <conditionalFormatting sqref="E31:G31">
    <cfRule type="cellIs" dxfId="2218" priority="80" operator="greaterThan">
      <formula>$E$10</formula>
    </cfRule>
  </conditionalFormatting>
  <conditionalFormatting sqref="O31">
    <cfRule type="cellIs" dxfId="2217" priority="79" operator="greaterThan">
      <formula>$O$10</formula>
    </cfRule>
  </conditionalFormatting>
  <conditionalFormatting sqref="O31">
    <cfRule type="cellIs" dxfId="2216" priority="78" operator="greaterThan">
      <formula>$O$10</formula>
    </cfRule>
  </conditionalFormatting>
  <conditionalFormatting sqref="M31">
    <cfRule type="cellIs" dxfId="2215" priority="77" operator="greaterThan">
      <formula>$L$10</formula>
    </cfRule>
  </conditionalFormatting>
  <conditionalFormatting sqref="M31">
    <cfRule type="cellIs" dxfId="2214" priority="76" operator="greaterThan">
      <formula>$L$10</formula>
    </cfRule>
  </conditionalFormatting>
  <conditionalFormatting sqref="P31">
    <cfRule type="cellIs" dxfId="2213" priority="75" operator="greaterThan">
      <formula>#REF!</formula>
    </cfRule>
  </conditionalFormatting>
  <conditionalFormatting sqref="I32">
    <cfRule type="cellIs" dxfId="2212" priority="74" operator="greaterThan">
      <formula>$I$10</formula>
    </cfRule>
  </conditionalFormatting>
  <conditionalFormatting sqref="I32">
    <cfRule type="cellIs" dxfId="2211" priority="73" operator="greaterThan">
      <formula>$I$10</formula>
    </cfRule>
  </conditionalFormatting>
  <conditionalFormatting sqref="L32">
    <cfRule type="cellIs" dxfId="2210" priority="72" operator="greaterThan">
      <formula>$L$10</formula>
    </cfRule>
  </conditionalFormatting>
  <conditionalFormatting sqref="K32">
    <cfRule type="cellIs" dxfId="2209" priority="71" operator="greaterThan">
      <formula>$K$10</formula>
    </cfRule>
  </conditionalFormatting>
  <conditionalFormatting sqref="L32">
    <cfRule type="cellIs" dxfId="2208" priority="70" operator="greaterThan">
      <formula>$L$10</formula>
    </cfRule>
  </conditionalFormatting>
  <conditionalFormatting sqref="K32">
    <cfRule type="cellIs" dxfId="2207" priority="69" operator="greaterThan">
      <formula>$K$10</formula>
    </cfRule>
  </conditionalFormatting>
  <conditionalFormatting sqref="J32">
    <cfRule type="cellIs" dxfId="2206" priority="68" operator="greaterThan">
      <formula>$J$10</formula>
    </cfRule>
  </conditionalFormatting>
  <conditionalFormatting sqref="B32:D32">
    <cfRule type="cellIs" dxfId="2205" priority="67" operator="greaterThan">
      <formula>#REF!</formula>
    </cfRule>
  </conditionalFormatting>
  <conditionalFormatting sqref="E32:G32">
    <cfRule type="cellIs" dxfId="2204" priority="66" operator="greaterThan">
      <formula>$E$10</formula>
    </cfRule>
  </conditionalFormatting>
  <conditionalFormatting sqref="B32:D32">
    <cfRule type="cellIs" dxfId="2203" priority="65" operator="greaterThan">
      <formula>#REF!</formula>
    </cfRule>
  </conditionalFormatting>
  <conditionalFormatting sqref="E32:G32">
    <cfRule type="cellIs" dxfId="2202" priority="64" operator="greaterThan">
      <formula>$E$10</formula>
    </cfRule>
  </conditionalFormatting>
  <conditionalFormatting sqref="O32">
    <cfRule type="cellIs" dxfId="2201" priority="63" operator="greaterThan">
      <formula>$O$10</formula>
    </cfRule>
  </conditionalFormatting>
  <conditionalFormatting sqref="O32">
    <cfRule type="cellIs" dxfId="2200" priority="62" operator="greaterThan">
      <formula>$O$10</formula>
    </cfRule>
  </conditionalFormatting>
  <conditionalFormatting sqref="M32">
    <cfRule type="cellIs" dxfId="2199" priority="61" operator="greaterThan">
      <formula>$L$10</formula>
    </cfRule>
  </conditionalFormatting>
  <conditionalFormatting sqref="M32">
    <cfRule type="cellIs" dxfId="2198" priority="60" operator="greaterThan">
      <formula>$L$10</formula>
    </cfRule>
  </conditionalFormatting>
  <conditionalFormatting sqref="P32">
    <cfRule type="cellIs" dxfId="2197" priority="59" operator="greaterThan">
      <formula>#REF!</formula>
    </cfRule>
  </conditionalFormatting>
  <conditionalFormatting sqref="P34">
    <cfRule type="cellIs" dxfId="2196" priority="23" operator="greaterThan">
      <formula>#REF!</formula>
    </cfRule>
  </conditionalFormatting>
  <conditionalFormatting sqref="I33">
    <cfRule type="cellIs" dxfId="2195" priority="58" operator="greaterThan">
      <formula>$I$10</formula>
    </cfRule>
  </conditionalFormatting>
  <conditionalFormatting sqref="I33">
    <cfRule type="cellIs" dxfId="2194" priority="57" operator="greaterThan">
      <formula>$I$10</formula>
    </cfRule>
  </conditionalFormatting>
  <conditionalFormatting sqref="L33">
    <cfRule type="cellIs" dxfId="2193" priority="56" operator="greaterThan">
      <formula>$L$10</formula>
    </cfRule>
  </conditionalFormatting>
  <conditionalFormatting sqref="K33">
    <cfRule type="cellIs" dxfId="2192" priority="55" operator="greaterThan">
      <formula>$K$10</formula>
    </cfRule>
  </conditionalFormatting>
  <conditionalFormatting sqref="L33">
    <cfRule type="cellIs" dxfId="2191" priority="54" operator="greaterThan">
      <formula>$L$10</formula>
    </cfRule>
  </conditionalFormatting>
  <conditionalFormatting sqref="K33">
    <cfRule type="cellIs" dxfId="2190" priority="53" operator="greaterThan">
      <formula>$K$10</formula>
    </cfRule>
  </conditionalFormatting>
  <conditionalFormatting sqref="J33">
    <cfRule type="cellIs" dxfId="2189" priority="52" operator="greaterThan">
      <formula>$J$10</formula>
    </cfRule>
  </conditionalFormatting>
  <conditionalFormatting sqref="B33:D33">
    <cfRule type="cellIs" dxfId="2188" priority="51" operator="greaterThan">
      <formula>#REF!</formula>
    </cfRule>
  </conditionalFormatting>
  <conditionalFormatting sqref="B33:D33">
    <cfRule type="cellIs" dxfId="2187" priority="50" operator="greaterThan">
      <formula>#REF!</formula>
    </cfRule>
  </conditionalFormatting>
  <conditionalFormatting sqref="O33">
    <cfRule type="cellIs" dxfId="2186" priority="49" operator="greaterThan">
      <formula>$O$10</formula>
    </cfRule>
  </conditionalFormatting>
  <conditionalFormatting sqref="O33">
    <cfRule type="cellIs" dxfId="2185" priority="48" operator="greaterThan">
      <formula>$O$10</formula>
    </cfRule>
  </conditionalFormatting>
  <conditionalFormatting sqref="I34">
    <cfRule type="cellIs" dxfId="2184" priority="47" operator="greaterThan">
      <formula>$I$10</formula>
    </cfRule>
  </conditionalFormatting>
  <conditionalFormatting sqref="I34">
    <cfRule type="cellIs" dxfId="2183" priority="46" operator="greaterThan">
      <formula>$I$10</formula>
    </cfRule>
  </conditionalFormatting>
  <conditionalFormatting sqref="L34">
    <cfRule type="cellIs" dxfId="2182" priority="45" operator="greaterThan">
      <formula>$L$10</formula>
    </cfRule>
  </conditionalFormatting>
  <conditionalFormatting sqref="K34">
    <cfRule type="cellIs" dxfId="2181" priority="44" operator="greaterThan">
      <formula>$K$10</formula>
    </cfRule>
  </conditionalFormatting>
  <conditionalFormatting sqref="L34">
    <cfRule type="cellIs" dxfId="2180" priority="43" operator="greaterThan">
      <formula>$L$10</formula>
    </cfRule>
  </conditionalFormatting>
  <conditionalFormatting sqref="K34">
    <cfRule type="cellIs" dxfId="2179" priority="42" operator="greaterThan">
      <formula>$K$10</formula>
    </cfRule>
  </conditionalFormatting>
  <conditionalFormatting sqref="J34">
    <cfRule type="cellIs" dxfId="2178" priority="41" operator="greaterThan">
      <formula>$J$10</formula>
    </cfRule>
  </conditionalFormatting>
  <conditionalFormatting sqref="B34:D34">
    <cfRule type="cellIs" dxfId="2177" priority="40" operator="greaterThan">
      <formula>#REF!</formula>
    </cfRule>
  </conditionalFormatting>
  <conditionalFormatting sqref="E34:G34">
    <cfRule type="cellIs" dxfId="2176" priority="39" operator="greaterThan">
      <formula>$E$10</formula>
    </cfRule>
  </conditionalFormatting>
  <conditionalFormatting sqref="B34:D34">
    <cfRule type="cellIs" dxfId="2175" priority="38" operator="greaterThan">
      <formula>#REF!</formula>
    </cfRule>
  </conditionalFormatting>
  <conditionalFormatting sqref="E34:G34">
    <cfRule type="cellIs" dxfId="2174" priority="37" operator="greaterThan">
      <formula>$E$10</formula>
    </cfRule>
  </conditionalFormatting>
  <conditionalFormatting sqref="O34">
    <cfRule type="cellIs" dxfId="2173" priority="36" operator="greaterThan">
      <formula>$O$10</formula>
    </cfRule>
  </conditionalFormatting>
  <conditionalFormatting sqref="O34">
    <cfRule type="cellIs" dxfId="2172" priority="35" operator="greaterThan">
      <formula>$O$10</formula>
    </cfRule>
  </conditionalFormatting>
  <conditionalFormatting sqref="M33">
    <cfRule type="cellIs" dxfId="2171" priority="34" operator="greaterThan">
      <formula>$L$10</formula>
    </cfRule>
  </conditionalFormatting>
  <conditionalFormatting sqref="M33">
    <cfRule type="cellIs" dxfId="2170" priority="33" operator="greaterThan">
      <formula>$L$10</formula>
    </cfRule>
  </conditionalFormatting>
  <conditionalFormatting sqref="M34">
    <cfRule type="cellIs" dxfId="2169" priority="32" operator="greaterThan">
      <formula>$L$10</formula>
    </cfRule>
  </conditionalFormatting>
  <conditionalFormatting sqref="M34">
    <cfRule type="cellIs" dxfId="2168" priority="31" operator="greaterThan">
      <formula>$L$10</formula>
    </cfRule>
  </conditionalFormatting>
  <conditionalFormatting sqref="E33">
    <cfRule type="cellIs" dxfId="2167" priority="30" operator="greaterThan">
      <formula>#REF!</formula>
    </cfRule>
  </conditionalFormatting>
  <conditionalFormatting sqref="E33">
    <cfRule type="cellIs" dxfId="2166" priority="29" operator="greaterThan">
      <formula>#REF!</formula>
    </cfRule>
  </conditionalFormatting>
  <conditionalFormatting sqref="F33">
    <cfRule type="cellIs" dxfId="2165" priority="28" operator="greaterThan">
      <formula>#REF!</formula>
    </cfRule>
  </conditionalFormatting>
  <conditionalFormatting sqref="F33">
    <cfRule type="cellIs" dxfId="2164" priority="27" operator="greaterThan">
      <formula>#REF!</formula>
    </cfRule>
  </conditionalFormatting>
  <conditionalFormatting sqref="G33">
    <cfRule type="cellIs" dxfId="2163" priority="26" operator="greaterThan">
      <formula>#REF!</formula>
    </cfRule>
  </conditionalFormatting>
  <conditionalFormatting sqref="G33">
    <cfRule type="cellIs" dxfId="2162" priority="25" operator="greaterThan">
      <formula>#REF!</formula>
    </cfRule>
  </conditionalFormatting>
  <conditionalFormatting sqref="P33">
    <cfRule type="cellIs" dxfId="2161" priority="24" operator="greaterThan">
      <formula>#REF!</formula>
    </cfRule>
  </conditionalFormatting>
  <conditionalFormatting sqref="H32">
    <cfRule type="cellIs" dxfId="2160" priority="22" operator="greaterThan">
      <formula>$E$10</formula>
    </cfRule>
  </conditionalFormatting>
  <conditionalFormatting sqref="H32">
    <cfRule type="cellIs" dxfId="2159" priority="21" operator="greaterThan">
      <formula>$E$10</formula>
    </cfRule>
  </conditionalFormatting>
  <conditionalFormatting sqref="I35">
    <cfRule type="cellIs" dxfId="2158" priority="20" operator="greaterThan">
      <formula>$I$10</formula>
    </cfRule>
  </conditionalFormatting>
  <conditionalFormatting sqref="I35">
    <cfRule type="cellIs" dxfId="2157" priority="19" operator="greaterThan">
      <formula>$I$10</formula>
    </cfRule>
  </conditionalFormatting>
  <conditionalFormatting sqref="L35">
    <cfRule type="cellIs" dxfId="2156" priority="18" operator="greaterThan">
      <formula>$L$10</formula>
    </cfRule>
  </conditionalFormatting>
  <conditionalFormatting sqref="K35">
    <cfRule type="cellIs" dxfId="2155" priority="17" operator="greaterThan">
      <formula>$K$10</formula>
    </cfRule>
  </conditionalFormatting>
  <conditionalFormatting sqref="L35">
    <cfRule type="cellIs" dxfId="2154" priority="16" operator="greaterThan">
      <formula>$L$10</formula>
    </cfRule>
  </conditionalFormatting>
  <conditionalFormatting sqref="K35">
    <cfRule type="cellIs" dxfId="2153" priority="15" operator="greaterThan">
      <formula>$K$10</formula>
    </cfRule>
  </conditionalFormatting>
  <conditionalFormatting sqref="J35">
    <cfRule type="cellIs" dxfId="2152" priority="14" operator="greaterThan">
      <formula>$J$10</formula>
    </cfRule>
  </conditionalFormatting>
  <conditionalFormatting sqref="B35:D35">
    <cfRule type="cellIs" dxfId="2151" priority="13" operator="greaterThan">
      <formula>#REF!</formula>
    </cfRule>
  </conditionalFormatting>
  <conditionalFormatting sqref="E35:G35">
    <cfRule type="cellIs" dxfId="2150" priority="12" operator="greaterThan">
      <formula>$E$10</formula>
    </cfRule>
  </conditionalFormatting>
  <conditionalFormatting sqref="B35:D35">
    <cfRule type="cellIs" dxfId="2149" priority="11" operator="greaterThan">
      <formula>#REF!</formula>
    </cfRule>
  </conditionalFormatting>
  <conditionalFormatting sqref="E35:G35">
    <cfRule type="cellIs" dxfId="2148" priority="10" operator="greaterThan">
      <formula>$E$10</formula>
    </cfRule>
  </conditionalFormatting>
  <conditionalFormatting sqref="O35">
    <cfRule type="cellIs" dxfId="2147" priority="9" operator="greaterThan">
      <formula>$O$10</formula>
    </cfRule>
  </conditionalFormatting>
  <conditionalFormatting sqref="O35">
    <cfRule type="cellIs" dxfId="2146" priority="8" operator="greaterThan">
      <formula>$O$10</formula>
    </cfRule>
  </conditionalFormatting>
  <conditionalFormatting sqref="M35">
    <cfRule type="cellIs" dxfId="2145" priority="7" operator="greaterThan">
      <formula>$L$10</formula>
    </cfRule>
  </conditionalFormatting>
  <conditionalFormatting sqref="M35">
    <cfRule type="cellIs" dxfId="2144" priority="6" operator="greaterThan">
      <formula>$L$10</formula>
    </cfRule>
  </conditionalFormatting>
  <conditionalFormatting sqref="P35">
    <cfRule type="cellIs" dxfId="2143" priority="5" operator="greaterThan">
      <formula>#REF!</formula>
    </cfRule>
  </conditionalFormatting>
  <conditionalFormatting sqref="N35">
    <cfRule type="cellIs" dxfId="2142" priority="4" operator="greaterThan">
      <formula>$L$10</formula>
    </cfRule>
  </conditionalFormatting>
  <conditionalFormatting sqref="N35">
    <cfRule type="cellIs" dxfId="2141" priority="3" operator="greaterThan">
      <formula>$L$10</formula>
    </cfRule>
  </conditionalFormatting>
  <conditionalFormatting sqref="H35">
    <cfRule type="cellIs" dxfId="2140" priority="2" operator="greaterThan">
      <formula>$E$10</formula>
    </cfRule>
  </conditionalFormatting>
  <conditionalFormatting sqref="H35">
    <cfRule type="cellIs" dxfId="2139" priority="1" operator="greaterThan">
      <formula>$E$10</formula>
    </cfRule>
  </conditionalFormatting>
  <printOptions horizontalCentered="1"/>
  <pageMargins left="0.3" right="0.3" top="0.3" bottom="0.3" header="0.1" footer="0.1"/>
  <pageSetup paperSize="9" scale="38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EE4B-8D04-4DA4-8A99-60CFFA02883A}">
  <sheetPr>
    <pageSetUpPr fitToPage="1"/>
  </sheetPr>
  <dimension ref="A1:V89"/>
  <sheetViews>
    <sheetView showGridLines="0" view="pageBreakPreview" topLeftCell="A19" zoomScale="80" zoomScaleNormal="75" zoomScaleSheetLayoutView="80" workbookViewId="0">
      <selection activeCell="G36" sqref="G36"/>
    </sheetView>
  </sheetViews>
  <sheetFormatPr defaultColWidth="9.140625" defaultRowHeight="12.75"/>
  <cols>
    <col min="1" max="1" width="13.285156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45047</v>
      </c>
      <c r="D3" s="848"/>
      <c r="E3" s="848"/>
      <c r="F3" s="848"/>
      <c r="G3" s="848"/>
      <c r="H3" s="848"/>
      <c r="I3" s="848"/>
      <c r="J3" s="848"/>
      <c r="K3" s="646"/>
      <c r="L3" s="851">
        <v>45077</v>
      </c>
      <c r="M3" s="851"/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850"/>
      <c r="K4" s="648"/>
      <c r="L4" s="853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1"/>
      <c r="J5" s="642"/>
      <c r="K5" s="651"/>
      <c r="L5" s="652"/>
      <c r="M5" s="650" t="s">
        <v>52</v>
      </c>
      <c r="N5" s="651"/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0"/>
      <c r="I8" s="591"/>
      <c r="J8" s="393" t="s">
        <v>25</v>
      </c>
      <c r="K8" s="589" t="s">
        <v>27</v>
      </c>
      <c r="L8" s="590"/>
      <c r="M8" s="590"/>
      <c r="N8" s="591"/>
      <c r="O8" s="545" t="s">
        <v>220</v>
      </c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219</v>
      </c>
      <c r="I9" s="393" t="s">
        <v>103</v>
      </c>
      <c r="J9" s="393" t="s">
        <v>23</v>
      </c>
      <c r="K9" s="393" t="s">
        <v>80</v>
      </c>
      <c r="L9" s="393" t="s">
        <v>81</v>
      </c>
      <c r="M9" s="393" t="s">
        <v>122</v>
      </c>
      <c r="N9" s="393" t="s">
        <v>103</v>
      </c>
      <c r="O9" s="393" t="s">
        <v>221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260</v>
      </c>
      <c r="B10" s="384">
        <v>3.2</v>
      </c>
      <c r="C10" s="384">
        <v>0</v>
      </c>
      <c r="D10" s="384">
        <v>3.2</v>
      </c>
      <c r="E10" s="384">
        <v>7.39</v>
      </c>
      <c r="F10" s="384">
        <v>3.5</v>
      </c>
      <c r="G10" s="384">
        <v>3.7</v>
      </c>
      <c r="H10" s="384">
        <v>4.0999999999999996</v>
      </c>
      <c r="I10" s="384">
        <v>6.4</v>
      </c>
      <c r="J10" s="384">
        <v>4.07</v>
      </c>
      <c r="K10" s="384">
        <v>0</v>
      </c>
      <c r="L10" s="384">
        <v>0</v>
      </c>
      <c r="M10" s="384">
        <v>3.8049535197546298</v>
      </c>
      <c r="N10" s="384">
        <v>0</v>
      </c>
      <c r="O10" s="384">
        <v>6.4</v>
      </c>
      <c r="P10" s="384">
        <v>1.6</v>
      </c>
      <c r="Q10" s="384">
        <v>2.4</v>
      </c>
      <c r="R10" s="384">
        <f t="shared" ref="R10:R41" si="0">+IF(D10=0,0,(SUMPRODUCT(D10:Q10,D48:Q48)/R48))</f>
        <v>3.9685216155515639</v>
      </c>
      <c r="S10" s="829"/>
      <c r="T10" s="830"/>
      <c r="U10" s="830"/>
      <c r="V10" s="831"/>
    </row>
    <row r="11" spans="1:22" ht="17.100000000000001" customHeight="1">
      <c r="A11" s="191">
        <f>+C3</f>
        <v>45047</v>
      </c>
      <c r="B11" s="421">
        <v>3.7824628576513559</v>
      </c>
      <c r="C11" s="421">
        <v>0</v>
      </c>
      <c r="D11" s="421">
        <v>3.7824628576513559</v>
      </c>
      <c r="E11" s="421">
        <v>6.0827118832886233</v>
      </c>
      <c r="F11" s="421">
        <v>3.4957047810057493</v>
      </c>
      <c r="G11" s="421">
        <v>3.9612708692173602</v>
      </c>
      <c r="H11" s="421">
        <v>4.583420604833667</v>
      </c>
      <c r="I11" s="421">
        <v>6.3232283957682833</v>
      </c>
      <c r="J11" s="421">
        <v>4.7227832847296094</v>
      </c>
      <c r="K11" s="421">
        <v>0</v>
      </c>
      <c r="L11" s="421">
        <v>0</v>
      </c>
      <c r="M11" s="421">
        <v>3.7788644918727066</v>
      </c>
      <c r="N11" s="421">
        <v>0</v>
      </c>
      <c r="O11" s="421">
        <v>0</v>
      </c>
      <c r="P11" s="421">
        <v>1.4194188540332906</v>
      </c>
      <c r="Q11" s="421">
        <v>1.9904311774461028</v>
      </c>
      <c r="R11" s="421">
        <f>+IF(D11=0,0,(SUMPRODUCT(D11:Q11,D49:Q49)/R49))</f>
        <v>4.0101033137752484</v>
      </c>
      <c r="S11" s="692"/>
      <c r="T11" s="693"/>
      <c r="U11" s="693"/>
      <c r="V11" s="694"/>
    </row>
    <row r="12" spans="1:22" ht="17.100000000000001" customHeight="1">
      <c r="A12" s="191">
        <f>+A11+1</f>
        <v>45048</v>
      </c>
      <c r="B12" s="421">
        <v>2.9542557342336035</v>
      </c>
      <c r="C12" s="421">
        <v>0</v>
      </c>
      <c r="D12" s="421">
        <v>2.9542557342336035</v>
      </c>
      <c r="E12" s="421">
        <v>5.6786334699240326</v>
      </c>
      <c r="F12" s="421">
        <v>3.6682526599940446</v>
      </c>
      <c r="G12" s="421">
        <v>3.5224931800298664</v>
      </c>
      <c r="H12" s="421">
        <v>4.5981059782513567</v>
      </c>
      <c r="I12" s="421">
        <v>6.1418755250550534</v>
      </c>
      <c r="J12" s="421">
        <v>4.9462839482642078</v>
      </c>
      <c r="K12" s="421">
        <v>0</v>
      </c>
      <c r="L12" s="421">
        <v>0</v>
      </c>
      <c r="M12" s="421">
        <v>3.8350058224666403</v>
      </c>
      <c r="N12" s="421">
        <v>0</v>
      </c>
      <c r="O12" s="421">
        <v>0</v>
      </c>
      <c r="P12" s="421">
        <v>1.4911440886044387</v>
      </c>
      <c r="Q12" s="421">
        <v>1.9761899710703954</v>
      </c>
      <c r="R12" s="421">
        <f>+IF(D12=0,0,(SUMPRODUCT(D12:Q12,D50:Q50)/R50))</f>
        <v>3.9317674732441033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45049</v>
      </c>
      <c r="B13" s="421">
        <v>2.9323576172655841</v>
      </c>
      <c r="C13" s="421">
        <v>0</v>
      </c>
      <c r="D13" s="421">
        <v>2.9323576172655841</v>
      </c>
      <c r="E13" s="421">
        <v>6.1393638544289235</v>
      </c>
      <c r="F13" s="421">
        <v>3.2893237200397207</v>
      </c>
      <c r="G13" s="421">
        <v>3.8295796116327701</v>
      </c>
      <c r="H13" s="421">
        <v>4.6843653708110606</v>
      </c>
      <c r="I13" s="421">
        <v>6.129961718984859</v>
      </c>
      <c r="J13" s="421">
        <v>5.6976850736414963</v>
      </c>
      <c r="K13" s="421">
        <v>0</v>
      </c>
      <c r="L13" s="421">
        <v>0</v>
      </c>
      <c r="M13" s="421">
        <v>3.9469724410640534</v>
      </c>
      <c r="N13" s="421">
        <v>0</v>
      </c>
      <c r="O13" s="421">
        <v>0</v>
      </c>
      <c r="P13" s="421">
        <v>1.5233447246395224</v>
      </c>
      <c r="Q13" s="421">
        <v>2.0931016635859518</v>
      </c>
      <c r="R13" s="421">
        <f>+IF(D13=0,0,(SUMPRODUCT(D13:Q13,D51:Q51)/R51))</f>
        <v>4.2033104597781348</v>
      </c>
      <c r="S13" s="692"/>
      <c r="T13" s="693"/>
      <c r="U13" s="693"/>
      <c r="V13" s="694"/>
    </row>
    <row r="14" spans="1:22" ht="17.100000000000001" customHeight="1">
      <c r="A14" s="191">
        <f t="shared" si="1"/>
        <v>45050</v>
      </c>
      <c r="B14" s="421">
        <v>3.3108569531499588</v>
      </c>
      <c r="C14" s="421">
        <v>0</v>
      </c>
      <c r="D14" s="421">
        <v>3.3108569531499588</v>
      </c>
      <c r="E14" s="421">
        <v>6.8182699621205662</v>
      </c>
      <c r="F14" s="421">
        <v>3.2824362245083325</v>
      </c>
      <c r="G14" s="421">
        <v>3.422335546698354</v>
      </c>
      <c r="H14" s="421">
        <v>4.5499315301099017</v>
      </c>
      <c r="I14" s="421">
        <v>5.9100803171866128</v>
      </c>
      <c r="J14" s="421">
        <v>5.4404773313285189</v>
      </c>
      <c r="K14" s="421">
        <v>0</v>
      </c>
      <c r="L14" s="421">
        <v>0</v>
      </c>
      <c r="M14" s="421">
        <v>3.9155523869451776</v>
      </c>
      <c r="N14" s="421">
        <v>0</v>
      </c>
      <c r="O14" s="421">
        <v>0</v>
      </c>
      <c r="P14" s="421">
        <v>1.5196765928647393</v>
      </c>
      <c r="Q14" s="421">
        <v>2.0967540740740742</v>
      </c>
      <c r="R14" s="421">
        <f>+IF(D14=0,0,(SUMPRODUCT(D14:Q14,D52:Q52)/R52))</f>
        <v>4.0013985317838001</v>
      </c>
      <c r="S14" s="692"/>
      <c r="T14" s="693"/>
      <c r="U14" s="693"/>
      <c r="V14" s="694"/>
    </row>
    <row r="15" spans="1:22" ht="17.100000000000001" customHeight="1">
      <c r="A15" s="191">
        <f t="shared" si="1"/>
        <v>45051</v>
      </c>
      <c r="B15" s="421">
        <v>2.7029250808319905</v>
      </c>
      <c r="C15" s="421">
        <v>0</v>
      </c>
      <c r="D15" s="421">
        <v>2.7029250808319905</v>
      </c>
      <c r="E15" s="421">
        <v>6.4723384458784041</v>
      </c>
      <c r="F15" s="421">
        <v>3.2069547829254743</v>
      </c>
      <c r="G15" s="421">
        <v>3.5518451809177196</v>
      </c>
      <c r="H15" s="421">
        <v>4.3071745816971516</v>
      </c>
      <c r="I15" s="421">
        <v>5.4727948479117821</v>
      </c>
      <c r="J15" s="421">
        <v>5.4458335618663964</v>
      </c>
      <c r="K15" s="421">
        <v>0</v>
      </c>
      <c r="L15" s="421">
        <v>0</v>
      </c>
      <c r="M15" s="421">
        <v>3.797282725409008</v>
      </c>
      <c r="N15" s="421">
        <v>0</v>
      </c>
      <c r="O15" s="421">
        <v>0</v>
      </c>
      <c r="P15" s="421">
        <v>1.4670238195516869</v>
      </c>
      <c r="Q15" s="421">
        <v>2.0937962962962962</v>
      </c>
      <c r="R15" s="421">
        <f>+IF(D15=0,0,(SUMPRODUCT(D15:Q15,D53:Q53)/R53))</f>
        <v>3.8646869533958377</v>
      </c>
      <c r="S15" s="692"/>
      <c r="T15" s="693"/>
      <c r="U15" s="693"/>
      <c r="V15" s="694"/>
    </row>
    <row r="16" spans="1:22" ht="17.100000000000001" customHeight="1">
      <c r="A16" s="191">
        <f t="shared" si="1"/>
        <v>45052</v>
      </c>
      <c r="B16" s="421">
        <v>3.4399922537623073</v>
      </c>
      <c r="C16" s="421">
        <v>0</v>
      </c>
      <c r="D16" s="421">
        <v>3.4399922537623073</v>
      </c>
      <c r="E16" s="421">
        <v>6.8852932780909315</v>
      </c>
      <c r="F16" s="421">
        <v>2.9645356549356676</v>
      </c>
      <c r="G16" s="421">
        <v>3.4427761634776575</v>
      </c>
      <c r="H16" s="421">
        <v>4.3669439995746089</v>
      </c>
      <c r="I16" s="421">
        <v>6.2313550728420815</v>
      </c>
      <c r="J16" s="421">
        <v>5.1967714329883501</v>
      </c>
      <c r="K16" s="421">
        <v>0</v>
      </c>
      <c r="L16" s="421">
        <v>0</v>
      </c>
      <c r="M16" s="421">
        <v>3.9853701938618729</v>
      </c>
      <c r="N16" s="421">
        <v>0</v>
      </c>
      <c r="O16" s="421">
        <v>0</v>
      </c>
      <c r="P16" s="421">
        <v>1.471822578311087</v>
      </c>
      <c r="Q16" s="421">
        <v>2.0975036429872493</v>
      </c>
      <c r="R16" s="421">
        <f t="shared" si="0"/>
        <v>4.0655542149112458</v>
      </c>
      <c r="S16" s="692"/>
      <c r="T16" s="693"/>
      <c r="U16" s="693"/>
      <c r="V16" s="694"/>
    </row>
    <row r="17" spans="1:22" ht="17.100000000000001" customHeight="1">
      <c r="A17" s="191">
        <f t="shared" si="1"/>
        <v>45053</v>
      </c>
      <c r="B17" s="421">
        <v>3.256781813926755</v>
      </c>
      <c r="C17" s="421">
        <v>0</v>
      </c>
      <c r="D17" s="421">
        <v>3.256781813926755</v>
      </c>
      <c r="E17" s="421">
        <v>6.7520767337130252</v>
      </c>
      <c r="F17" s="421">
        <v>3.2371866627926056</v>
      </c>
      <c r="G17" s="421">
        <v>3.516634541213985</v>
      </c>
      <c r="H17" s="421">
        <v>4.3937222452753648</v>
      </c>
      <c r="I17" s="421">
        <v>6.0097653151917125</v>
      </c>
      <c r="J17" s="421">
        <v>5.371593629541942</v>
      </c>
      <c r="K17" s="421">
        <v>0</v>
      </c>
      <c r="L17" s="421">
        <v>0</v>
      </c>
      <c r="M17" s="421">
        <v>3.6331809626221241</v>
      </c>
      <c r="N17" s="421">
        <v>0</v>
      </c>
      <c r="O17" s="421">
        <v>0</v>
      </c>
      <c r="P17" s="421">
        <v>1.51531738750712</v>
      </c>
      <c r="Q17" s="421">
        <v>1.9244512534818941</v>
      </c>
      <c r="R17" s="421">
        <f t="shared" si="0"/>
        <v>3.9354942295632211</v>
      </c>
      <c r="S17" s="692"/>
      <c r="T17" s="693"/>
      <c r="U17" s="693"/>
      <c r="V17" s="694"/>
    </row>
    <row r="18" spans="1:22" ht="17.100000000000001" customHeight="1">
      <c r="A18" s="191">
        <f t="shared" si="1"/>
        <v>45054</v>
      </c>
      <c r="B18" s="421">
        <v>2.620629620957617</v>
      </c>
      <c r="C18" s="421">
        <v>0</v>
      </c>
      <c r="D18" s="421">
        <v>2.620629620957617</v>
      </c>
      <c r="E18" s="421">
        <v>6.8881824579459989</v>
      </c>
      <c r="F18" s="421">
        <v>3.4985784939968823</v>
      </c>
      <c r="G18" s="421">
        <v>3.7054676442811765</v>
      </c>
      <c r="H18" s="421">
        <v>4.6039707353694768</v>
      </c>
      <c r="I18" s="421">
        <v>6.0307135706262303</v>
      </c>
      <c r="J18" s="421">
        <v>5.2509231158689635</v>
      </c>
      <c r="K18" s="421">
        <v>0</v>
      </c>
      <c r="L18" s="421">
        <v>0</v>
      </c>
      <c r="M18" s="421">
        <v>3.9157752901724856</v>
      </c>
      <c r="N18" s="421">
        <v>0</v>
      </c>
      <c r="O18" s="421">
        <v>0</v>
      </c>
      <c r="P18" s="421">
        <v>1.4446871832877857</v>
      </c>
      <c r="Q18" s="421">
        <v>1.9207602272727271</v>
      </c>
      <c r="R18" s="421">
        <f t="shared" si="0"/>
        <v>3.885664647063376</v>
      </c>
      <c r="S18" s="692"/>
      <c r="T18" s="693"/>
      <c r="U18" s="693"/>
      <c r="V18" s="694"/>
    </row>
    <row r="19" spans="1:22" ht="17.100000000000001" customHeight="1">
      <c r="A19" s="191">
        <f t="shared" si="1"/>
        <v>45055</v>
      </c>
      <c r="B19" s="421">
        <v>2.423566739724714</v>
      </c>
      <c r="C19" s="421">
        <v>0</v>
      </c>
      <c r="D19" s="421">
        <v>2.423566739724714</v>
      </c>
      <c r="E19" s="421">
        <v>6.9156564817242048</v>
      </c>
      <c r="F19" s="421">
        <v>4.6946487868781066</v>
      </c>
      <c r="G19" s="421">
        <v>3.7777177493225844</v>
      </c>
      <c r="H19" s="421">
        <v>4.2364472539307068</v>
      </c>
      <c r="I19" s="421">
        <v>5.5176985937042424</v>
      </c>
      <c r="J19" s="421">
        <v>5.0795590392194834</v>
      </c>
      <c r="K19" s="421">
        <v>0</v>
      </c>
      <c r="L19" s="421">
        <v>0</v>
      </c>
      <c r="M19" s="421">
        <v>3.8275397209722795</v>
      </c>
      <c r="N19" s="421">
        <v>0</v>
      </c>
      <c r="O19" s="421">
        <v>0</v>
      </c>
      <c r="P19" s="421">
        <v>1.4549699643472578</v>
      </c>
      <c r="Q19" s="421">
        <v>1.8526241457858772</v>
      </c>
      <c r="R19" s="421">
        <f t="shared" si="0"/>
        <v>3.9562270871800114</v>
      </c>
      <c r="S19" s="692"/>
      <c r="T19" s="693"/>
      <c r="U19" s="693"/>
      <c r="V19" s="694"/>
    </row>
    <row r="20" spans="1:22" ht="17.100000000000001" customHeight="1">
      <c r="A20" s="191">
        <f t="shared" si="1"/>
        <v>45056</v>
      </c>
      <c r="B20" s="421">
        <v>3.1966925409144444</v>
      </c>
      <c r="C20" s="421">
        <v>0</v>
      </c>
      <c r="D20" s="421">
        <v>3.1966925409144444</v>
      </c>
      <c r="E20" s="421">
        <v>6.9902126587236282</v>
      </c>
      <c r="F20" s="421">
        <v>4.6315997581444455</v>
      </c>
      <c r="G20" s="421">
        <v>3.8054174392132447</v>
      </c>
      <c r="H20" s="421">
        <v>3.9255681728180769</v>
      </c>
      <c r="I20" s="421">
        <v>3.0494722123845821</v>
      </c>
      <c r="J20" s="421">
        <v>5.2220935056139037</v>
      </c>
      <c r="K20" s="421">
        <v>0</v>
      </c>
      <c r="L20" s="421">
        <v>0</v>
      </c>
      <c r="M20" s="421">
        <v>3.8141962734611217</v>
      </c>
      <c r="N20" s="421">
        <v>0</v>
      </c>
      <c r="O20" s="421">
        <v>0</v>
      </c>
      <c r="P20" s="421">
        <v>0.85926947454258185</v>
      </c>
      <c r="Q20" s="421">
        <v>1.7423266563944531</v>
      </c>
      <c r="R20" s="421">
        <f t="shared" si="0"/>
        <v>3.8748265600544345</v>
      </c>
      <c r="S20" s="692"/>
      <c r="T20" s="693"/>
      <c r="U20" s="693"/>
      <c r="V20" s="694"/>
    </row>
    <row r="21" spans="1:22" ht="17.100000000000001" customHeight="1">
      <c r="A21" s="191">
        <f t="shared" si="1"/>
        <v>45057</v>
      </c>
      <c r="B21" s="421">
        <v>3.4557378456506656</v>
      </c>
      <c r="C21" s="421">
        <v>0</v>
      </c>
      <c r="D21" s="421">
        <v>3.4557378456506656</v>
      </c>
      <c r="E21" s="421">
        <v>7.0054048901605022</v>
      </c>
      <c r="F21" s="421">
        <v>3.0353226784062213</v>
      </c>
      <c r="G21" s="421">
        <v>3.9773229586445824</v>
      </c>
      <c r="H21" s="421">
        <v>4.6204246760063619</v>
      </c>
      <c r="I21" s="421">
        <v>4.9869348770465223</v>
      </c>
      <c r="J21" s="421">
        <v>5.2489036599974277</v>
      </c>
      <c r="K21" s="421">
        <v>0</v>
      </c>
      <c r="L21" s="421">
        <v>0</v>
      </c>
      <c r="M21" s="421">
        <v>3.8649589514719112</v>
      </c>
      <c r="N21" s="421">
        <v>0</v>
      </c>
      <c r="O21" s="421">
        <v>0</v>
      </c>
      <c r="P21" s="421">
        <v>1.492639223923405</v>
      </c>
      <c r="Q21" s="421">
        <v>2.0864604294478526</v>
      </c>
      <c r="R21" s="421">
        <f t="shared" si="0"/>
        <v>4.1043820778826943</v>
      </c>
      <c r="S21" s="692"/>
      <c r="T21" s="693"/>
      <c r="U21" s="693"/>
      <c r="V21" s="694"/>
    </row>
    <row r="22" spans="1:22" ht="17.100000000000001" customHeight="1">
      <c r="A22" s="191">
        <f t="shared" si="1"/>
        <v>45058</v>
      </c>
      <c r="B22" s="421">
        <v>3.3696701263363171</v>
      </c>
      <c r="C22" s="421">
        <v>0</v>
      </c>
      <c r="D22" s="421">
        <v>3.3696701263363171</v>
      </c>
      <c r="E22" s="421">
        <v>7.2006880074263098</v>
      </c>
      <c r="F22" s="421">
        <v>2.8174387067383946</v>
      </c>
      <c r="G22" s="421">
        <v>3.6919804970487298</v>
      </c>
      <c r="H22" s="421">
        <v>4.6405674746285204</v>
      </c>
      <c r="I22" s="421">
        <v>5.5730597443142065</v>
      </c>
      <c r="J22" s="421">
        <v>5.5668211605052944</v>
      </c>
      <c r="K22" s="421">
        <v>0</v>
      </c>
      <c r="L22" s="421">
        <v>0</v>
      </c>
      <c r="M22" s="421">
        <v>3.8100676134492786</v>
      </c>
      <c r="N22" s="421">
        <v>0</v>
      </c>
      <c r="O22" s="421">
        <v>0</v>
      </c>
      <c r="P22" s="421">
        <v>1.5654806570745652</v>
      </c>
      <c r="Q22" s="421">
        <v>1.9904582338902148</v>
      </c>
      <c r="R22" s="421">
        <f t="shared" si="0"/>
        <v>4.0245255712323527</v>
      </c>
      <c r="S22" s="692"/>
      <c r="T22" s="693"/>
      <c r="U22" s="693"/>
      <c r="V22" s="694"/>
    </row>
    <row r="23" spans="1:22" ht="17.100000000000001" customHeight="1">
      <c r="A23" s="191">
        <f t="shared" si="1"/>
        <v>45059</v>
      </c>
      <c r="B23" s="421">
        <v>7.2798007483634573</v>
      </c>
      <c r="C23" s="421">
        <v>0</v>
      </c>
      <c r="D23" s="421">
        <v>7.2798007483634573</v>
      </c>
      <c r="E23" s="421">
        <v>5.190305325755256</v>
      </c>
      <c r="F23" s="421">
        <v>6.7479657002045688</v>
      </c>
      <c r="G23" s="421">
        <v>7.6328997899335427</v>
      </c>
      <c r="H23" s="421">
        <v>5.1171934404655968</v>
      </c>
      <c r="I23" s="421">
        <v>4.8380882159692273</v>
      </c>
      <c r="J23" s="421">
        <v>5.2706725224848476</v>
      </c>
      <c r="K23" s="421">
        <v>0</v>
      </c>
      <c r="L23" s="421">
        <v>0</v>
      </c>
      <c r="M23" s="421">
        <v>3.8308013877429943</v>
      </c>
      <c r="N23" s="421">
        <v>0</v>
      </c>
      <c r="O23" s="421">
        <v>0</v>
      </c>
      <c r="P23" s="421">
        <v>1.6060415272257149</v>
      </c>
      <c r="Q23" s="421">
        <v>1.9879297124600639</v>
      </c>
      <c r="R23" s="421">
        <f t="shared" si="0"/>
        <v>4.8410669337561698</v>
      </c>
      <c r="S23" s="692"/>
      <c r="T23" s="693"/>
      <c r="U23" s="693"/>
      <c r="V23" s="694"/>
    </row>
    <row r="24" spans="1:22" ht="17.100000000000001" customHeight="1">
      <c r="A24" s="191">
        <f t="shared" si="1"/>
        <v>45060</v>
      </c>
      <c r="B24" s="421">
        <v>3.6599222652988814</v>
      </c>
      <c r="C24" s="421">
        <v>0</v>
      </c>
      <c r="D24" s="421">
        <v>3.6599222652988814</v>
      </c>
      <c r="E24" s="421">
        <v>6.2338548361763646</v>
      </c>
      <c r="F24" s="421">
        <v>3.5237684907191729</v>
      </c>
      <c r="G24" s="421">
        <v>3.5762094782709153</v>
      </c>
      <c r="H24" s="421">
        <v>4.6722002390663455</v>
      </c>
      <c r="I24" s="421">
        <v>5.6951999189916007</v>
      </c>
      <c r="J24" s="421">
        <v>5.2066608720125824</v>
      </c>
      <c r="K24" s="421">
        <v>0</v>
      </c>
      <c r="L24" s="421">
        <v>0</v>
      </c>
      <c r="M24" s="421">
        <v>3.6157124270592007</v>
      </c>
      <c r="N24" s="421">
        <v>0</v>
      </c>
      <c r="O24" s="421">
        <v>0</v>
      </c>
      <c r="P24" s="421">
        <v>1.5366748207690637</v>
      </c>
      <c r="Q24" s="421">
        <v>1.9883087971274684</v>
      </c>
      <c r="R24" s="421">
        <f t="shared" si="0"/>
        <v>4.063175812236973</v>
      </c>
      <c r="S24" s="692"/>
      <c r="T24" s="693"/>
      <c r="U24" s="693"/>
      <c r="V24" s="694"/>
    </row>
    <row r="25" spans="1:22" ht="17.100000000000001" customHeight="1">
      <c r="A25" s="191">
        <f t="shared" si="1"/>
        <v>45061</v>
      </c>
      <c r="B25" s="421">
        <v>3.6055375504728402</v>
      </c>
      <c r="C25" s="421">
        <v>0</v>
      </c>
      <c r="D25" s="421">
        <v>3.6055375504728402</v>
      </c>
      <c r="E25" s="421">
        <v>6.2127837114283269</v>
      </c>
      <c r="F25" s="421">
        <v>3.6338038375644071</v>
      </c>
      <c r="G25" s="421">
        <v>3.9993569654539574</v>
      </c>
      <c r="H25" s="421">
        <v>4.8136998542096112</v>
      </c>
      <c r="I25" s="421">
        <v>5.8137326128537401</v>
      </c>
      <c r="J25" s="421">
        <v>4.9896578434014138</v>
      </c>
      <c r="K25" s="421">
        <v>0</v>
      </c>
      <c r="L25" s="421">
        <v>0</v>
      </c>
      <c r="M25" s="421">
        <v>3.5248009032307217</v>
      </c>
      <c r="N25" s="421">
        <v>0</v>
      </c>
      <c r="O25" s="421">
        <v>0</v>
      </c>
      <c r="P25" s="421">
        <v>1.640438477809671</v>
      </c>
      <c r="Q25" s="421">
        <v>2.2545254658385092</v>
      </c>
      <c r="R25" s="421">
        <f t="shared" si="0"/>
        <v>4.0333077028504052</v>
      </c>
      <c r="S25" s="692"/>
      <c r="T25" s="693"/>
      <c r="U25" s="693"/>
      <c r="V25" s="694"/>
    </row>
    <row r="26" spans="1:22" ht="17.100000000000001" customHeight="1">
      <c r="A26" s="191">
        <f t="shared" si="1"/>
        <v>45062</v>
      </c>
      <c r="B26" s="421">
        <v>3.7533329804743709</v>
      </c>
      <c r="C26" s="421">
        <v>0</v>
      </c>
      <c r="D26" s="421">
        <v>3.7533329804743709</v>
      </c>
      <c r="E26" s="421">
        <v>6.7541785704633064</v>
      </c>
      <c r="F26" s="421">
        <v>2.5806330024465929</v>
      </c>
      <c r="G26" s="421">
        <v>4.1360006870279058</v>
      </c>
      <c r="H26" s="421">
        <v>4.8864312561696535</v>
      </c>
      <c r="I26" s="421">
        <v>5.6535692932502988</v>
      </c>
      <c r="J26" s="421">
        <v>5.1934956631723148</v>
      </c>
      <c r="K26" s="421">
        <v>0</v>
      </c>
      <c r="L26" s="421">
        <v>0</v>
      </c>
      <c r="M26" s="421">
        <v>3.5814862244094274</v>
      </c>
      <c r="N26" s="421">
        <v>0</v>
      </c>
      <c r="O26" s="421">
        <v>0</v>
      </c>
      <c r="P26" s="421">
        <v>1.6582404280731931</v>
      </c>
      <c r="Q26" s="421">
        <v>2.2502800000000001</v>
      </c>
      <c r="R26" s="421">
        <f t="shared" si="0"/>
        <v>4.1591029842336642</v>
      </c>
      <c r="S26" s="692"/>
      <c r="T26" s="693"/>
      <c r="U26" s="693"/>
      <c r="V26" s="694"/>
    </row>
    <row r="27" spans="1:22" ht="17.100000000000001" customHeight="1">
      <c r="A27" s="191">
        <f t="shared" si="1"/>
        <v>45063</v>
      </c>
      <c r="B27" s="421">
        <v>3.2730972962885412</v>
      </c>
      <c r="C27" s="421">
        <v>0</v>
      </c>
      <c r="D27" s="421">
        <v>3.2730972962885412</v>
      </c>
      <c r="E27" s="421">
        <v>7.1995179794445159</v>
      </c>
      <c r="F27" s="421">
        <v>3.2407821868204238</v>
      </c>
      <c r="G27" s="421">
        <v>4.0554122487556024</v>
      </c>
      <c r="H27" s="421">
        <v>4.7865681702633909</v>
      </c>
      <c r="I27" s="421">
        <v>5.7372253312992871</v>
      </c>
      <c r="J27" s="421">
        <v>4.9086184269615076</v>
      </c>
      <c r="K27" s="421">
        <v>0</v>
      </c>
      <c r="L27" s="421">
        <v>0</v>
      </c>
      <c r="M27" s="421">
        <v>3.439205053140646</v>
      </c>
      <c r="N27" s="421">
        <v>0</v>
      </c>
      <c r="O27" s="421">
        <v>0</v>
      </c>
      <c r="P27" s="421">
        <v>1.5220917069148308</v>
      </c>
      <c r="Q27" s="421">
        <v>2.299480662983425</v>
      </c>
      <c r="R27" s="421">
        <f t="shared" si="0"/>
        <v>3.9918922336602805</v>
      </c>
      <c r="S27" s="692"/>
      <c r="T27" s="693"/>
      <c r="U27" s="693"/>
      <c r="V27" s="694"/>
    </row>
    <row r="28" spans="1:22" ht="17.100000000000001" customHeight="1">
      <c r="A28" s="191">
        <f t="shared" si="1"/>
        <v>45064</v>
      </c>
      <c r="B28" s="421">
        <v>3.6520921106141309</v>
      </c>
      <c r="C28" s="421">
        <v>0</v>
      </c>
      <c r="D28" s="421">
        <v>3.6520921106141309</v>
      </c>
      <c r="E28" s="421">
        <v>6.9391577986765967</v>
      </c>
      <c r="F28" s="421">
        <v>3.4411051194820019</v>
      </c>
      <c r="G28" s="421">
        <v>3.8888885106781035</v>
      </c>
      <c r="H28" s="421">
        <v>4.6736691579049987</v>
      </c>
      <c r="I28" s="421">
        <v>5.7920072324409153</v>
      </c>
      <c r="J28" s="421">
        <v>4.5324675832074668</v>
      </c>
      <c r="K28" s="421">
        <v>0</v>
      </c>
      <c r="L28" s="421">
        <v>0</v>
      </c>
      <c r="M28" s="421">
        <v>3.4131329359997471</v>
      </c>
      <c r="N28" s="421">
        <v>0</v>
      </c>
      <c r="O28" s="421">
        <v>0</v>
      </c>
      <c r="P28" s="421">
        <v>1.5650622206889231</v>
      </c>
      <c r="Q28" s="421">
        <v>2.2825104640582348</v>
      </c>
      <c r="R28" s="421">
        <f t="shared" si="0"/>
        <v>3.8801401694095796</v>
      </c>
      <c r="S28" s="692"/>
      <c r="T28" s="693"/>
      <c r="U28" s="693"/>
      <c r="V28" s="694"/>
    </row>
    <row r="29" spans="1:22" ht="17.100000000000001" customHeight="1">
      <c r="A29" s="191">
        <f t="shared" si="1"/>
        <v>45065</v>
      </c>
      <c r="B29" s="421">
        <v>3.4178452822808065</v>
      </c>
      <c r="C29" s="421">
        <v>0</v>
      </c>
      <c r="D29" s="421">
        <v>3.4178452822808065</v>
      </c>
      <c r="E29" s="421">
        <v>6.738167811043037</v>
      </c>
      <c r="F29" s="421">
        <v>2.5983205741626798</v>
      </c>
      <c r="G29" s="421">
        <v>4.1160400664336558</v>
      </c>
      <c r="H29" s="421">
        <v>4.3523945640327106</v>
      </c>
      <c r="I29" s="421">
        <v>5.286254714901343</v>
      </c>
      <c r="J29" s="421">
        <v>5.2269115692331383</v>
      </c>
      <c r="K29" s="421">
        <v>0</v>
      </c>
      <c r="L29" s="421">
        <v>0</v>
      </c>
      <c r="M29" s="421">
        <v>3.2046039130689814</v>
      </c>
      <c r="N29" s="421">
        <v>0</v>
      </c>
      <c r="O29" s="421">
        <v>0</v>
      </c>
      <c r="P29" s="421">
        <v>1.4009215065117917</v>
      </c>
      <c r="Q29" s="421">
        <v>2.2910557834290404</v>
      </c>
      <c r="R29" s="421">
        <f t="shared" si="0"/>
        <v>3.9241087279444375</v>
      </c>
      <c r="S29" s="692"/>
      <c r="T29" s="693"/>
      <c r="U29" s="693"/>
      <c r="V29" s="694"/>
    </row>
    <row r="30" spans="1:22" ht="17.100000000000001" customHeight="1">
      <c r="A30" s="191">
        <f t="shared" si="1"/>
        <v>45066</v>
      </c>
      <c r="B30" s="421">
        <v>3.5837568590362872</v>
      </c>
      <c r="C30" s="421">
        <v>0</v>
      </c>
      <c r="D30" s="421">
        <v>3.5837568590362872</v>
      </c>
      <c r="E30" s="421">
        <v>6.1312859726663085</v>
      </c>
      <c r="F30" s="421">
        <v>3.1166033077997897</v>
      </c>
      <c r="G30" s="421">
        <v>3.9751954032504133</v>
      </c>
      <c r="H30" s="421">
        <v>4.4222324517540574</v>
      </c>
      <c r="I30" s="421">
        <v>5.6987580755666141</v>
      </c>
      <c r="J30" s="421">
        <v>5.2494500195097453</v>
      </c>
      <c r="K30" s="421">
        <v>0</v>
      </c>
      <c r="L30" s="421">
        <v>0</v>
      </c>
      <c r="M30" s="421">
        <v>3.8097381052605752</v>
      </c>
      <c r="N30" s="421">
        <v>0</v>
      </c>
      <c r="O30" s="421">
        <v>0</v>
      </c>
      <c r="P30" s="421">
        <v>1.5409741119124989</v>
      </c>
      <c r="Q30" s="421">
        <v>2.3653948453608247</v>
      </c>
      <c r="R30" s="421">
        <f t="shared" si="0"/>
        <v>4.1036572510393183</v>
      </c>
      <c r="S30" s="692"/>
      <c r="T30" s="693"/>
      <c r="U30" s="693"/>
      <c r="V30" s="694"/>
    </row>
    <row r="31" spans="1:22" ht="17.100000000000001" customHeight="1">
      <c r="A31" s="191">
        <f t="shared" si="1"/>
        <v>45067</v>
      </c>
      <c r="B31" s="421">
        <f>+PAMA!$E$199</f>
        <v>3.8578088275591322</v>
      </c>
      <c r="C31" s="421">
        <f>+PAMA!$E$200</f>
        <v>0</v>
      </c>
      <c r="D31" s="421">
        <f>+PAMA!$E$201</f>
        <v>3.8578088275591322</v>
      </c>
      <c r="E31" s="421">
        <f>+PAMA!$E$202</f>
        <v>5.8925412747276686</v>
      </c>
      <c r="F31" s="421">
        <f>+PAMA!$E$203</f>
        <v>3.4357229846603201</v>
      </c>
      <c r="G31" s="421">
        <f>+PAMA!$E$204</f>
        <v>3.5705666167903183</v>
      </c>
      <c r="H31" s="421">
        <f>+PAMA!$E$205</f>
        <v>4.5300803728554664</v>
      </c>
      <c r="I31" s="421">
        <f>PAMA!$E$206</f>
        <v>6.000782209428202</v>
      </c>
      <c r="J31" s="421">
        <f>+SIMS!$E$65</f>
        <v>4.5873703306354221</v>
      </c>
      <c r="K31" s="421">
        <f>+PETROSEA!$E$141</f>
        <v>0</v>
      </c>
      <c r="L31" s="421">
        <f>+PETROSEA!$E$142</f>
        <v>0</v>
      </c>
      <c r="M31" s="421">
        <f>+PETROSEA!$E$143</f>
        <v>3.9908723195792764</v>
      </c>
      <c r="N31" s="421">
        <f>+PETROSEA!$E$144</f>
        <v>0</v>
      </c>
      <c r="O31" s="421">
        <v>0</v>
      </c>
      <c r="P31" s="421">
        <f>+'BIMA NUSA'!$E$57</f>
        <v>1.308638465116279</v>
      </c>
      <c r="Q31" s="421">
        <f>+DUM!$E$46</f>
        <v>2.3815979020979019</v>
      </c>
      <c r="R31" s="421">
        <f t="shared" si="0"/>
        <v>4.0304536650549991</v>
      </c>
      <c r="S31" s="692"/>
      <c r="T31" s="693"/>
      <c r="U31" s="693"/>
      <c r="V31" s="694"/>
    </row>
    <row r="32" spans="1:22" ht="17.100000000000001" customHeight="1">
      <c r="A32" s="191">
        <f t="shared" si="1"/>
        <v>45068</v>
      </c>
      <c r="B32" s="421">
        <f>+PAMA!$F$199</f>
        <v>3.7595550529213688</v>
      </c>
      <c r="C32" s="421">
        <f>+PAMA!$F$200</f>
        <v>0</v>
      </c>
      <c r="D32" s="421">
        <f>+PAMA!$F$201</f>
        <v>3.7595550529213688</v>
      </c>
      <c r="E32" s="421">
        <f>+PAMA!$F$202</f>
        <v>5.9560216081242023</v>
      </c>
      <c r="F32" s="421">
        <f>+PAMA!$F$203</f>
        <v>3.3498548842074785</v>
      </c>
      <c r="G32" s="421">
        <f>+PAMA!$F$204</f>
        <v>3.71983742521522</v>
      </c>
      <c r="H32" s="421">
        <f>+PAMA!$F$205</f>
        <v>4.3776886634454772</v>
      </c>
      <c r="I32" s="421">
        <f>PAMA!$F$206</f>
        <v>6.5047118789734277</v>
      </c>
      <c r="J32" s="421">
        <f>+SIMS!$F$65</f>
        <v>5.3540999064797168</v>
      </c>
      <c r="K32" s="421">
        <f>+PETROSEA!$F$141</f>
        <v>0</v>
      </c>
      <c r="L32" s="421">
        <f>+PETROSEA!$F$142</f>
        <v>0</v>
      </c>
      <c r="M32" s="421">
        <f>+PETROSEA!$F$143</f>
        <v>4.2282098894615627</v>
      </c>
      <c r="N32" s="421">
        <f>+PETROSEA!$F$144</f>
        <v>0</v>
      </c>
      <c r="O32" s="421">
        <v>0</v>
      </c>
      <c r="P32" s="421">
        <f>+'BIMA NUSA'!$F$57</f>
        <v>1.4387105612202604</v>
      </c>
      <c r="Q32" s="421">
        <f>+DUM!$F$46</f>
        <v>2.5833101160862357</v>
      </c>
      <c r="R32" s="421">
        <f t="shared" si="0"/>
        <v>4.2530077645787312</v>
      </c>
      <c r="S32" s="692"/>
      <c r="T32" s="693"/>
      <c r="U32" s="693"/>
      <c r="V32" s="694"/>
    </row>
    <row r="33" spans="1:22" ht="17.100000000000001" customHeight="1">
      <c r="A33" s="191">
        <f t="shared" si="1"/>
        <v>45069</v>
      </c>
      <c r="B33" s="421">
        <f>+PAMA!$G$199</f>
        <v>3.3641241451999395</v>
      </c>
      <c r="C33" s="421">
        <f>+PAMA!$G$200</f>
        <v>0</v>
      </c>
      <c r="D33" s="421">
        <f>+PAMA!$G$201</f>
        <v>3.3641241451999395</v>
      </c>
      <c r="E33" s="421">
        <f>+PAMA!$G$202</f>
        <v>5.9783713266925744</v>
      </c>
      <c r="F33" s="421">
        <f>+PAMA!$G$203</f>
        <v>3.5196280082836195</v>
      </c>
      <c r="G33" s="421">
        <f>+PAMA!$G$204</f>
        <v>3.4236056749072152</v>
      </c>
      <c r="H33" s="421">
        <f>+PAMA!$G$205</f>
        <v>4.5317913017035485</v>
      </c>
      <c r="I33" s="421">
        <f>PAMA!$G$206</f>
        <v>6.4022919187285741</v>
      </c>
      <c r="J33" s="421">
        <f>+SIMS!$G$65</f>
        <v>5.5048426438706004</v>
      </c>
      <c r="K33" s="421">
        <f>+PETROSEA!$G$141</f>
        <v>0</v>
      </c>
      <c r="L33" s="421">
        <f>+PETROSEA!$G$142</f>
        <v>0</v>
      </c>
      <c r="M33" s="421">
        <f>+PETROSEA!$G$143</f>
        <v>3.7452457324351873</v>
      </c>
      <c r="N33" s="421">
        <f>+PETROSEA!$G$144</f>
        <v>0</v>
      </c>
      <c r="O33" s="421">
        <v>0</v>
      </c>
      <c r="P33" s="421">
        <f>+'BIMA NUSA'!$G$57</f>
        <v>1.5980919091359109</v>
      </c>
      <c r="Q33" s="421">
        <f>+DUM!$G$46</f>
        <v>2.5746756440281029</v>
      </c>
      <c r="R33" s="421">
        <f t="shared" si="0"/>
        <v>4.2326708945403109</v>
      </c>
      <c r="S33" s="692"/>
      <c r="T33" s="693"/>
      <c r="U33" s="693"/>
      <c r="V33" s="694"/>
    </row>
    <row r="34" spans="1:22" ht="17.100000000000001" customHeight="1">
      <c r="A34" s="191">
        <f t="shared" si="1"/>
        <v>45070</v>
      </c>
      <c r="B34" s="421">
        <f>+PAMA!$H$199</f>
        <v>3.6410144693427622</v>
      </c>
      <c r="C34" s="421">
        <f>+PAMA!$H$200</f>
        <v>0</v>
      </c>
      <c r="D34" s="421">
        <f>+PAMA!$H$201</f>
        <v>3.6410144693427622</v>
      </c>
      <c r="E34" s="421">
        <f>+PAMA!$H$202</f>
        <v>6.3574233633185004</v>
      </c>
      <c r="F34" s="421">
        <f>+PAMA!$H$203</f>
        <v>3.3611098948182607</v>
      </c>
      <c r="G34" s="421">
        <f>+PAMA!$H$204</f>
        <v>3.7428078060465917</v>
      </c>
      <c r="H34" s="421">
        <f>+PAMA!$H$205</f>
        <v>4.613090484771754</v>
      </c>
      <c r="I34" s="421">
        <f>PAMA!$H$206</f>
        <v>6.5852313425994637</v>
      </c>
      <c r="J34" s="421">
        <f>+SIMS!$H$65</f>
        <v>5.2450312503721115</v>
      </c>
      <c r="K34" s="421">
        <f>+PETROSEA!$H$141</f>
        <v>0</v>
      </c>
      <c r="L34" s="421">
        <f>+PETROSEA!$H$142</f>
        <v>0</v>
      </c>
      <c r="M34" s="421">
        <f>+PETROSEA!$H$143</f>
        <v>3.8332662259931043</v>
      </c>
      <c r="N34" s="421">
        <f>+PETROSEA!$H$144</f>
        <v>0</v>
      </c>
      <c r="O34" s="421">
        <v>0</v>
      </c>
      <c r="P34" s="421">
        <f>+'BIMA NUSA'!$H$57</f>
        <v>1.521244059348557</v>
      </c>
      <c r="Q34" s="421">
        <f>+DUM!$H$46</f>
        <v>2.6000451977401129</v>
      </c>
      <c r="R34" s="421">
        <f t="shared" si="0"/>
        <v>4.050503850240446</v>
      </c>
      <c r="S34" s="692"/>
      <c r="T34" s="693"/>
      <c r="U34" s="693"/>
      <c r="V34" s="694"/>
    </row>
    <row r="35" spans="1:22" ht="17.100000000000001" customHeight="1">
      <c r="A35" s="191">
        <f>+A34+1</f>
        <v>45071</v>
      </c>
      <c r="B35" s="421">
        <f>+PAMA!$I$199</f>
        <v>3.4152663929066716</v>
      </c>
      <c r="C35" s="421">
        <f>+PAMA!$I$200</f>
        <v>0</v>
      </c>
      <c r="D35" s="421">
        <f>+PAMA!$I$201</f>
        <v>3.4152663929066716</v>
      </c>
      <c r="E35" s="421">
        <f>+PAMA!$I$202</f>
        <v>6.4343689960298862</v>
      </c>
      <c r="F35" s="421">
        <f>+PAMA!$I$203</f>
        <v>3.1094810143064695</v>
      </c>
      <c r="G35" s="421">
        <f>+PAMA!$I$204</f>
        <v>3.873104481999627</v>
      </c>
      <c r="H35" s="421">
        <f>+PAMA!$I$205</f>
        <v>4.998655944960384</v>
      </c>
      <c r="I35" s="421">
        <f>PAMA!$I$206</f>
        <v>6.5076547100932727</v>
      </c>
      <c r="J35" s="421">
        <f>+SIMS!$I$65</f>
        <v>5.4645939673719521</v>
      </c>
      <c r="K35" s="421">
        <f>+PETROSEA!$I$141</f>
        <v>0</v>
      </c>
      <c r="L35" s="421">
        <f>+PETROSEA!$I$142</f>
        <v>0</v>
      </c>
      <c r="M35" s="421">
        <f>+PETROSEA!$I$143</f>
        <v>3.7475611460215621</v>
      </c>
      <c r="N35" s="421">
        <f>+PETROSEA!$I$144</f>
        <v>0</v>
      </c>
      <c r="O35" s="421">
        <v>0</v>
      </c>
      <c r="P35" s="421">
        <f>+'BIMA NUSA'!$I$57</f>
        <v>1.5137913990763376</v>
      </c>
      <c r="Q35" s="421">
        <f>+DUM!$I$46</f>
        <v>2.5847416879795397</v>
      </c>
      <c r="R35" s="421">
        <f t="shared" si="0"/>
        <v>4.1737884269651637</v>
      </c>
      <c r="S35" s="692"/>
      <c r="T35" s="693"/>
      <c r="U35" s="693"/>
      <c r="V35" s="694"/>
    </row>
    <row r="36" spans="1:22" ht="17.100000000000001" customHeight="1">
      <c r="A36" s="191">
        <f t="shared" si="1"/>
        <v>45072</v>
      </c>
      <c r="B36" s="421">
        <f>+PAMA!$J$199</f>
        <v>3.6455527717278375</v>
      </c>
      <c r="C36" s="421">
        <f>+PAMA!$J$200</f>
        <v>0</v>
      </c>
      <c r="D36" s="421">
        <f>+PAMA!$J$201</f>
        <v>3.6455527717278375</v>
      </c>
      <c r="E36" s="421">
        <f>+PAMA!$J$202</f>
        <v>6.6189105104235759</v>
      </c>
      <c r="F36" s="421">
        <f>+PAMA!$J$203</f>
        <v>3.1823387200983708</v>
      </c>
      <c r="G36" s="421">
        <f>+PAMA!$J$204</f>
        <v>4.3187742248381449</v>
      </c>
      <c r="H36" s="421">
        <f>+PAMA!$J$205</f>
        <v>4.9392948480279557</v>
      </c>
      <c r="I36" s="421">
        <f>PAMA!$J$206</f>
        <v>6.6010662549553842</v>
      </c>
      <c r="J36" s="421">
        <f>+SIMS!$J$65</f>
        <v>5.111310626693089</v>
      </c>
      <c r="K36" s="421">
        <f>+PETROSEA!$J$141</f>
        <v>0</v>
      </c>
      <c r="L36" s="421">
        <f>+PETROSEA!$J$142</f>
        <v>0</v>
      </c>
      <c r="M36" s="421">
        <f>+PETROSEA!$J$143</f>
        <v>3.8616189853105172</v>
      </c>
      <c r="N36" s="421">
        <f>+PETROSEA!$J$144</f>
        <v>0</v>
      </c>
      <c r="O36" s="421">
        <v>0</v>
      </c>
      <c r="P36" s="421">
        <f>+'BIMA NUSA'!$J$57</f>
        <v>1.6828560136566986</v>
      </c>
      <c r="Q36" s="421">
        <f>+DUM!$J$46</f>
        <v>2.5779153031761308</v>
      </c>
      <c r="R36" s="421">
        <f t="shared" si="0"/>
        <v>4.2650075405851009</v>
      </c>
      <c r="S36" s="692"/>
      <c r="T36" s="693"/>
      <c r="U36" s="693"/>
      <c r="V36" s="694"/>
    </row>
    <row r="37" spans="1:22" ht="17.100000000000001" customHeight="1">
      <c r="A37" s="191">
        <f t="shared" si="1"/>
        <v>45073</v>
      </c>
      <c r="B37" s="421">
        <f>+PAMA!$K$199</f>
        <v>3.7928454548276211</v>
      </c>
      <c r="C37" s="421">
        <f>+PAMA!$K$200</f>
        <v>0</v>
      </c>
      <c r="D37" s="421">
        <f>+PAMA!$K$201</f>
        <v>3.7928454548276211</v>
      </c>
      <c r="E37" s="421">
        <f>+PAMA!$K$202</f>
        <v>5.9579276802146257</v>
      </c>
      <c r="F37" s="421">
        <f>+PAMA!$K$203</f>
        <v>3.1609319382913714</v>
      </c>
      <c r="G37" s="421">
        <f>+PAMA!$K$204</f>
        <v>4.2486591199705233</v>
      </c>
      <c r="H37" s="421">
        <f>+PAMA!$K$205</f>
        <v>5.0399890543396015</v>
      </c>
      <c r="I37" s="421">
        <f>PAMA!$K$206</f>
        <v>6.6000064654011092</v>
      </c>
      <c r="J37" s="421">
        <f>+SIMS!$K$65</f>
        <v>5.0141130444529729</v>
      </c>
      <c r="K37" s="421">
        <f>+PETROSEA!$K$141</f>
        <v>0</v>
      </c>
      <c r="L37" s="421">
        <f>+PETROSEA!$K$142</f>
        <v>0</v>
      </c>
      <c r="M37" s="421">
        <f>+PETROSEA!$K$143</f>
        <v>3.7780094232817238</v>
      </c>
      <c r="N37" s="421">
        <f>+PETROSEA!$K$144</f>
        <v>0</v>
      </c>
      <c r="O37" s="421">
        <v>0</v>
      </c>
      <c r="P37" s="421">
        <f>+'BIMA NUSA'!$K$57</f>
        <v>1.5918552417015792</v>
      </c>
      <c r="Q37" s="421">
        <f>+DUM!$K$46</f>
        <v>2.3390577365728902</v>
      </c>
      <c r="R37" s="421">
        <f t="shared" si="0"/>
        <v>4.0744487720582514</v>
      </c>
      <c r="S37" s="692"/>
      <c r="T37" s="693"/>
      <c r="U37" s="693"/>
      <c r="V37" s="694"/>
    </row>
    <row r="38" spans="1:22" ht="17.100000000000001" customHeight="1">
      <c r="A38" s="191">
        <f t="shared" si="1"/>
        <v>45074</v>
      </c>
      <c r="B38" s="421"/>
      <c r="C38" s="421"/>
      <c r="D38" s="421"/>
      <c r="E38" s="421"/>
      <c r="F38" s="421"/>
      <c r="G38" s="421"/>
      <c r="H38" s="421"/>
      <c r="I38" s="421"/>
      <c r="J38" s="421"/>
      <c r="K38" s="421"/>
      <c r="L38" s="421"/>
      <c r="M38" s="421"/>
      <c r="N38" s="421"/>
      <c r="O38" s="421"/>
      <c r="P38" s="421"/>
      <c r="Q38" s="421"/>
      <c r="R38" s="421">
        <f t="shared" si="0"/>
        <v>0</v>
      </c>
      <c r="S38" s="692"/>
      <c r="T38" s="693"/>
      <c r="U38" s="693"/>
      <c r="V38" s="694"/>
    </row>
    <row r="39" spans="1:22" ht="17.100000000000001" customHeight="1">
      <c r="A39" s="191">
        <f t="shared" si="1"/>
        <v>45075</v>
      </c>
      <c r="B39" s="421"/>
      <c r="C39" s="421"/>
      <c r="D39" s="421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1">
        <f t="shared" si="0"/>
        <v>0</v>
      </c>
      <c r="S39" s="692"/>
      <c r="T39" s="693"/>
      <c r="U39" s="693"/>
      <c r="V39" s="694"/>
    </row>
    <row r="40" spans="1:22" ht="17.100000000000001" customHeight="1">
      <c r="A40" s="191">
        <f t="shared" si="1"/>
        <v>45076</v>
      </c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1"/>
      <c r="R40" s="421">
        <f t="shared" si="0"/>
        <v>0</v>
      </c>
      <c r="S40" s="692"/>
      <c r="T40" s="693"/>
      <c r="U40" s="693"/>
      <c r="V40" s="694"/>
    </row>
    <row r="41" spans="1:22" ht="17.100000000000001" customHeight="1">
      <c r="A41" s="191">
        <v>31</v>
      </c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>
        <f t="shared" si="0"/>
        <v>0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>IFERROR(SUMPRODUCT(B11:B41,B49:B79)/SUM(B49:B79),0)</f>
        <v>3.5318396167386124</v>
      </c>
      <c r="C42" s="384">
        <f t="shared" ref="C42:Q42" si="2">IFERROR(SUMPRODUCT(C11:C41,C49:C79)/SUM(C49:C79),0)</f>
        <v>0</v>
      </c>
      <c r="D42" s="384">
        <f t="shared" si="2"/>
        <v>3.5318396167386124</v>
      </c>
      <c r="E42" s="384">
        <f t="shared" si="2"/>
        <v>6.4315103320632385</v>
      </c>
      <c r="F42" s="384">
        <f t="shared" si="2"/>
        <v>3.4998109675232318</v>
      </c>
      <c r="G42" s="384">
        <f t="shared" si="2"/>
        <v>3.9677692429702471</v>
      </c>
      <c r="H42" s="384">
        <f t="shared" si="2"/>
        <v>4.6151855014335457</v>
      </c>
      <c r="I42" s="384">
        <f t="shared" si="2"/>
        <v>5.8096546846698036</v>
      </c>
      <c r="J42" s="384">
        <f t="shared" si="2"/>
        <v>5.2069774521443852</v>
      </c>
      <c r="K42" s="384">
        <f t="shared" si="2"/>
        <v>0</v>
      </c>
      <c r="L42" s="384">
        <f t="shared" si="2"/>
        <v>0</v>
      </c>
      <c r="M42" s="384">
        <f t="shared" si="2"/>
        <v>3.767547885106397</v>
      </c>
      <c r="N42" s="384">
        <f t="shared" si="2"/>
        <v>0</v>
      </c>
      <c r="O42" s="384">
        <f t="shared" si="2"/>
        <v>0</v>
      </c>
      <c r="P42" s="384">
        <f t="shared" si="2"/>
        <v>1.496153211602917</v>
      </c>
      <c r="Q42" s="384">
        <f t="shared" si="2"/>
        <v>2.2008076716989997</v>
      </c>
      <c r="R42" s="384">
        <f>IFERROR(SUMPRODUCT(R11:R41,R49:R79)/SUM(R49:R79),0)</f>
        <v>4.0811739671515896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3">+B42-B10</f>
        <v>0.33183961673861218</v>
      </c>
      <c r="C43" s="386">
        <f t="shared" si="3"/>
        <v>0</v>
      </c>
      <c r="D43" s="386">
        <f t="shared" si="3"/>
        <v>0.33183961673861218</v>
      </c>
      <c r="E43" s="386">
        <f t="shared" si="3"/>
        <v>-0.95848966793676116</v>
      </c>
      <c r="F43" s="386">
        <f t="shared" si="3"/>
        <v>-1.8903247676815838E-4</v>
      </c>
      <c r="G43" s="386">
        <f t="shared" si="3"/>
        <v>0.26776924297024696</v>
      </c>
      <c r="H43" s="386">
        <f t="shared" si="3"/>
        <v>0.51518550143354602</v>
      </c>
      <c r="I43" s="386">
        <f t="shared" si="3"/>
        <v>-0.59034531533019674</v>
      </c>
      <c r="J43" s="386">
        <f t="shared" si="3"/>
        <v>1.1369774521443849</v>
      </c>
      <c r="K43" s="386">
        <f t="shared" si="3"/>
        <v>0</v>
      </c>
      <c r="L43" s="386">
        <f>+L42-L10</f>
        <v>0</v>
      </c>
      <c r="M43" s="386">
        <f t="shared" si="3"/>
        <v>-3.7405634648232766E-2</v>
      </c>
      <c r="N43" s="386">
        <f t="shared" si="3"/>
        <v>0</v>
      </c>
      <c r="O43" s="386">
        <f t="shared" si="3"/>
        <v>-6.4</v>
      </c>
      <c r="P43" s="386">
        <f t="shared" si="3"/>
        <v>-0.10384678839708306</v>
      </c>
      <c r="Q43" s="386">
        <f t="shared" si="3"/>
        <v>-0.1991923283010002</v>
      </c>
      <c r="R43" s="386">
        <f t="shared" si="3"/>
        <v>0.11265235160002574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0"/>
      <c r="I46" s="591"/>
      <c r="J46" s="393" t="s">
        <v>25</v>
      </c>
      <c r="K46" s="589" t="s">
        <v>27</v>
      </c>
      <c r="L46" s="590"/>
      <c r="M46" s="590"/>
      <c r="N46" s="591"/>
      <c r="O46" s="545" t="s">
        <v>220</v>
      </c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219</v>
      </c>
      <c r="I47" s="393" t="s">
        <v>103</v>
      </c>
      <c r="J47" s="393" t="s">
        <v>23</v>
      </c>
      <c r="K47" s="393" t="s">
        <v>80</v>
      </c>
      <c r="L47" s="393" t="s">
        <v>81</v>
      </c>
      <c r="M47" s="393" t="s">
        <v>122</v>
      </c>
      <c r="N47" s="393" t="s">
        <v>103</v>
      </c>
      <c r="O47" s="393" t="s">
        <v>221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260</v>
      </c>
      <c r="B48" s="673">
        <v>1928</v>
      </c>
      <c r="C48" s="674"/>
      <c r="D48" s="547">
        <v>1928</v>
      </c>
      <c r="E48" s="547">
        <v>935</v>
      </c>
      <c r="F48" s="547">
        <v>850</v>
      </c>
      <c r="G48" s="547">
        <v>929</v>
      </c>
      <c r="H48" s="547">
        <v>1356</v>
      </c>
      <c r="I48" s="547">
        <v>550</v>
      </c>
      <c r="J48" s="547">
        <v>3150</v>
      </c>
      <c r="K48" s="547">
        <v>0</v>
      </c>
      <c r="L48" s="547">
        <v>0</v>
      </c>
      <c r="M48" s="547">
        <v>6000</v>
      </c>
      <c r="N48" s="547">
        <v>0</v>
      </c>
      <c r="O48" s="547">
        <v>190</v>
      </c>
      <c r="P48" s="547">
        <v>833</v>
      </c>
      <c r="Q48" s="547">
        <v>263</v>
      </c>
      <c r="R48" s="547">
        <f t="shared" ref="R48:R79" si="4">SUM(D48:Q48)</f>
        <v>16984</v>
      </c>
      <c r="S48" s="837"/>
      <c r="T48" s="837"/>
      <c r="U48" s="837"/>
      <c r="V48" s="837"/>
    </row>
    <row r="49" spans="1:22" ht="15" customHeight="1">
      <c r="A49" s="191">
        <f t="shared" ref="A49:A78" si="5">+A11</f>
        <v>45047</v>
      </c>
      <c r="B49" s="546">
        <v>35.710369999999998</v>
      </c>
      <c r="C49" s="546">
        <v>0</v>
      </c>
      <c r="D49" s="546">
        <v>35.710369999999998</v>
      </c>
      <c r="E49" s="546">
        <v>18.688860000000002</v>
      </c>
      <c r="F49" s="546">
        <v>10.376850000000001</v>
      </c>
      <c r="G49" s="546">
        <v>18.478170000000002</v>
      </c>
      <c r="H49" s="546">
        <v>9.1732099999999992</v>
      </c>
      <c r="I49" s="546">
        <v>13.529500000000001</v>
      </c>
      <c r="J49" s="546">
        <v>39.300830000000005</v>
      </c>
      <c r="K49" s="546">
        <v>0</v>
      </c>
      <c r="L49" s="546">
        <v>0</v>
      </c>
      <c r="M49" s="546">
        <v>116.64400000000001</v>
      </c>
      <c r="N49" s="546">
        <v>0</v>
      </c>
      <c r="O49" s="546">
        <v>0</v>
      </c>
      <c r="P49" s="546">
        <v>18.744</v>
      </c>
      <c r="Q49" s="546">
        <v>6.633</v>
      </c>
      <c r="R49" s="546">
        <f t="shared" si="4"/>
        <v>287.27879000000001</v>
      </c>
      <c r="S49" s="824"/>
      <c r="T49" s="824"/>
      <c r="U49" s="824"/>
      <c r="V49" s="824"/>
    </row>
    <row r="50" spans="1:22" ht="15" customHeight="1">
      <c r="A50" s="191">
        <f t="shared" si="5"/>
        <v>45048</v>
      </c>
      <c r="B50" s="546">
        <v>65.387240000000006</v>
      </c>
      <c r="C50" s="546">
        <v>0</v>
      </c>
      <c r="D50" s="546">
        <v>65.387240000000006</v>
      </c>
      <c r="E50" s="546">
        <v>28.126729999999998</v>
      </c>
      <c r="F50" s="546">
        <v>21.009370000000004</v>
      </c>
      <c r="G50" s="546">
        <v>28.997820000000001</v>
      </c>
      <c r="H50" s="546">
        <v>26.282100000000003</v>
      </c>
      <c r="I50" s="546">
        <v>17.783879999999996</v>
      </c>
      <c r="J50" s="546">
        <v>59.339190000000002</v>
      </c>
      <c r="K50" s="546">
        <v>0</v>
      </c>
      <c r="L50" s="546">
        <v>0</v>
      </c>
      <c r="M50" s="546">
        <v>190.9658</v>
      </c>
      <c r="N50" s="546">
        <v>0</v>
      </c>
      <c r="O50" s="546">
        <v>0</v>
      </c>
      <c r="P50" s="546">
        <v>18.046500000000002</v>
      </c>
      <c r="Q50" s="546">
        <v>11.407</v>
      </c>
      <c r="R50" s="546">
        <f t="shared" si="4"/>
        <v>467.34563000000003</v>
      </c>
      <c r="S50" s="824"/>
      <c r="T50" s="824"/>
      <c r="U50" s="824"/>
      <c r="V50" s="824"/>
    </row>
    <row r="51" spans="1:22" ht="15" customHeight="1">
      <c r="A51" s="191">
        <f t="shared" si="5"/>
        <v>45049</v>
      </c>
      <c r="B51" s="546">
        <v>71.26164</v>
      </c>
      <c r="C51" s="546">
        <v>0</v>
      </c>
      <c r="D51" s="546">
        <v>71.26164</v>
      </c>
      <c r="E51" s="546">
        <v>27.675699999999996</v>
      </c>
      <c r="F51" s="546">
        <v>28.285239999999998</v>
      </c>
      <c r="G51" s="546">
        <v>27.50628</v>
      </c>
      <c r="H51" s="546">
        <v>40.549949999999995</v>
      </c>
      <c r="I51" s="546">
        <v>32.470739999999999</v>
      </c>
      <c r="J51" s="546">
        <v>84.338319999999996</v>
      </c>
      <c r="K51" s="546">
        <v>0</v>
      </c>
      <c r="L51" s="546">
        <v>0</v>
      </c>
      <c r="M51" s="546">
        <v>181.70150000000001</v>
      </c>
      <c r="N51" s="546">
        <v>0</v>
      </c>
      <c r="O51" s="546">
        <v>0</v>
      </c>
      <c r="P51" s="546">
        <v>23.6145</v>
      </c>
      <c r="Q51" s="546">
        <v>11.901999999999999</v>
      </c>
      <c r="R51" s="546">
        <f t="shared" si="4"/>
        <v>529.30587000000003</v>
      </c>
      <c r="S51" s="824"/>
      <c r="T51" s="824"/>
      <c r="U51" s="824"/>
      <c r="V51" s="824"/>
    </row>
    <row r="52" spans="1:22" ht="15" customHeight="1">
      <c r="A52" s="191">
        <f t="shared" si="5"/>
        <v>45050</v>
      </c>
      <c r="B52" s="546">
        <v>46.193949999999994</v>
      </c>
      <c r="C52" s="546">
        <v>0</v>
      </c>
      <c r="D52" s="546">
        <v>46.193949999999994</v>
      </c>
      <c r="E52" s="546">
        <v>17.422000000000001</v>
      </c>
      <c r="F52" s="546">
        <v>17.55584</v>
      </c>
      <c r="G52" s="546">
        <v>27.584679999999999</v>
      </c>
      <c r="H52" s="546">
        <v>28.38692</v>
      </c>
      <c r="I52" s="546">
        <v>17.215259999999997</v>
      </c>
      <c r="J52" s="546">
        <v>44.452979999999997</v>
      </c>
      <c r="K52" s="546">
        <v>0</v>
      </c>
      <c r="L52" s="546">
        <v>0</v>
      </c>
      <c r="M52" s="546">
        <v>114.56610000000001</v>
      </c>
      <c r="N52" s="546">
        <v>0</v>
      </c>
      <c r="O52" s="546">
        <v>0</v>
      </c>
      <c r="P52" s="546">
        <v>31.029</v>
      </c>
      <c r="Q52" s="546">
        <v>7.4249999999999998</v>
      </c>
      <c r="R52" s="546">
        <f t="shared" si="4"/>
        <v>351.83173000000005</v>
      </c>
      <c r="S52" s="824"/>
      <c r="T52" s="824"/>
      <c r="U52" s="824"/>
      <c r="V52" s="824"/>
    </row>
    <row r="53" spans="1:22" ht="15" customHeight="1">
      <c r="A53" s="191">
        <f t="shared" si="5"/>
        <v>45051</v>
      </c>
      <c r="B53" s="546">
        <v>52.811610000000002</v>
      </c>
      <c r="C53" s="546">
        <v>0</v>
      </c>
      <c r="D53" s="546">
        <v>52.811610000000002</v>
      </c>
      <c r="E53" s="546">
        <v>25.04204</v>
      </c>
      <c r="F53" s="546">
        <v>18.754260000000002</v>
      </c>
      <c r="G53" s="546">
        <v>26.050090000000001</v>
      </c>
      <c r="H53" s="546">
        <v>36.90981</v>
      </c>
      <c r="I53" s="546">
        <v>15.35547</v>
      </c>
      <c r="J53" s="546">
        <v>43.392699999999998</v>
      </c>
      <c r="K53" s="546">
        <v>0</v>
      </c>
      <c r="L53" s="546">
        <v>0</v>
      </c>
      <c r="M53" s="546">
        <v>116.14109999999999</v>
      </c>
      <c r="N53" s="546">
        <v>0</v>
      </c>
      <c r="O53" s="546">
        <v>0</v>
      </c>
      <c r="P53" s="546">
        <v>32.0535</v>
      </c>
      <c r="Q53" s="546">
        <v>4.7519999999999998</v>
      </c>
      <c r="R53" s="546">
        <f t="shared" si="4"/>
        <v>371.26258000000001</v>
      </c>
      <c r="S53" s="824"/>
      <c r="T53" s="824"/>
      <c r="U53" s="824"/>
      <c r="V53" s="824"/>
    </row>
    <row r="54" spans="1:22" ht="15" customHeight="1">
      <c r="A54" s="191">
        <f t="shared" si="5"/>
        <v>45052</v>
      </c>
      <c r="B54" s="546">
        <v>63.928379999999997</v>
      </c>
      <c r="C54" s="546">
        <v>0</v>
      </c>
      <c r="D54" s="546">
        <v>63.928379999999997</v>
      </c>
      <c r="E54" s="546">
        <v>29.608090000000004</v>
      </c>
      <c r="F54" s="546">
        <v>25.67821</v>
      </c>
      <c r="G54" s="546">
        <v>32.699169999999995</v>
      </c>
      <c r="H54" s="546">
        <v>36.893869999999993</v>
      </c>
      <c r="I54" s="546">
        <v>18.312589999999997</v>
      </c>
      <c r="J54" s="546">
        <v>67.985270000000014</v>
      </c>
      <c r="K54" s="546">
        <v>0</v>
      </c>
      <c r="L54" s="546">
        <v>0</v>
      </c>
      <c r="M54" s="546">
        <v>152.23209999999997</v>
      </c>
      <c r="N54" s="546">
        <v>0</v>
      </c>
      <c r="O54" s="546">
        <v>0</v>
      </c>
      <c r="P54" s="546">
        <v>33.3765</v>
      </c>
      <c r="Q54" s="546">
        <v>12.077999999999999</v>
      </c>
      <c r="R54" s="546">
        <f t="shared" si="4"/>
        <v>472.79217999999997</v>
      </c>
      <c r="S54" s="824"/>
      <c r="T54" s="824"/>
      <c r="U54" s="824"/>
      <c r="V54" s="824"/>
    </row>
    <row r="55" spans="1:22" ht="15" customHeight="1">
      <c r="A55" s="191">
        <f t="shared" si="5"/>
        <v>45053</v>
      </c>
      <c r="B55" s="550">
        <v>56.968000000000004</v>
      </c>
      <c r="C55" s="550">
        <v>0</v>
      </c>
      <c r="D55" s="550">
        <v>56.968000000000004</v>
      </c>
      <c r="E55" s="550">
        <v>13.43005</v>
      </c>
      <c r="F55" s="550">
        <v>29.765870000000003</v>
      </c>
      <c r="G55" s="550">
        <v>39.036819999999999</v>
      </c>
      <c r="H55" s="550">
        <v>45.148809999999997</v>
      </c>
      <c r="I55" s="550">
        <v>25.338720000000002</v>
      </c>
      <c r="J55" s="550">
        <v>85.810469999999995</v>
      </c>
      <c r="K55" s="550">
        <v>0</v>
      </c>
      <c r="L55" s="550">
        <v>0</v>
      </c>
      <c r="M55" s="550">
        <v>192.50959999999998</v>
      </c>
      <c r="N55" s="550">
        <v>0</v>
      </c>
      <c r="O55" s="550">
        <v>0</v>
      </c>
      <c r="P55" s="550">
        <v>31.602</v>
      </c>
      <c r="Q55" s="550">
        <v>11.847</v>
      </c>
      <c r="R55" s="546">
        <f t="shared" si="4"/>
        <v>531.45733999999993</v>
      </c>
      <c r="S55" s="824"/>
      <c r="T55" s="824"/>
      <c r="U55" s="824"/>
      <c r="V55" s="824"/>
    </row>
    <row r="56" spans="1:22" ht="15" customHeight="1">
      <c r="A56" s="191">
        <f t="shared" si="5"/>
        <v>45054</v>
      </c>
      <c r="B56" s="550">
        <v>74.641089999999991</v>
      </c>
      <c r="C56" s="550">
        <v>0</v>
      </c>
      <c r="D56" s="550">
        <v>74.641089999999991</v>
      </c>
      <c r="E56" s="550">
        <v>19.936820000000001</v>
      </c>
      <c r="F56" s="550">
        <v>27.079349999999998</v>
      </c>
      <c r="G56" s="550">
        <v>38.929670000000002</v>
      </c>
      <c r="H56" s="550">
        <v>36.179809999999996</v>
      </c>
      <c r="I56" s="550">
        <v>18.373799999999999</v>
      </c>
      <c r="J56" s="550">
        <v>58.266249999999999</v>
      </c>
      <c r="K56" s="550">
        <v>0</v>
      </c>
      <c r="L56" s="550">
        <v>0</v>
      </c>
      <c r="M56" s="550">
        <v>171.97529999999998</v>
      </c>
      <c r="N56" s="550">
        <v>0</v>
      </c>
      <c r="O56" s="550">
        <v>0</v>
      </c>
      <c r="P56" s="550">
        <v>32.383499999999998</v>
      </c>
      <c r="Q56" s="550">
        <v>9.68</v>
      </c>
      <c r="R56" s="546">
        <f t="shared" si="4"/>
        <v>487.44558999999998</v>
      </c>
      <c r="S56" s="824"/>
      <c r="T56" s="824"/>
      <c r="U56" s="824"/>
      <c r="V56" s="824"/>
    </row>
    <row r="57" spans="1:22" ht="15" customHeight="1">
      <c r="A57" s="191">
        <f t="shared" si="5"/>
        <v>45055</v>
      </c>
      <c r="B57" s="550">
        <v>32.629300000000001</v>
      </c>
      <c r="C57" s="550">
        <v>0</v>
      </c>
      <c r="D57" s="550">
        <v>32.629300000000001</v>
      </c>
      <c r="E57" s="550">
        <v>14.80294</v>
      </c>
      <c r="F57" s="550">
        <v>18.72193</v>
      </c>
      <c r="G57" s="550">
        <v>20.97268</v>
      </c>
      <c r="H57" s="550">
        <v>21.700290000000003</v>
      </c>
      <c r="I57" s="550">
        <v>16.274280000000001</v>
      </c>
      <c r="J57" s="550">
        <v>42.810610000000004</v>
      </c>
      <c r="K57" s="550">
        <v>0</v>
      </c>
      <c r="L57" s="550">
        <v>0</v>
      </c>
      <c r="M57" s="550">
        <v>78.981400000000008</v>
      </c>
      <c r="N57" s="550">
        <v>0</v>
      </c>
      <c r="O57" s="550">
        <v>0</v>
      </c>
      <c r="P57" s="550">
        <v>25.243500000000001</v>
      </c>
      <c r="Q57" s="550">
        <v>4.8289999999999997</v>
      </c>
      <c r="R57" s="546">
        <f t="shared" si="4"/>
        <v>276.96593000000001</v>
      </c>
      <c r="S57" s="824"/>
      <c r="T57" s="824"/>
      <c r="U57" s="824"/>
      <c r="V57" s="824"/>
    </row>
    <row r="58" spans="1:22" ht="15" customHeight="1">
      <c r="A58" s="191">
        <f t="shared" si="5"/>
        <v>45056</v>
      </c>
      <c r="B58" s="550">
        <v>50.70505</v>
      </c>
      <c r="C58" s="550">
        <v>0</v>
      </c>
      <c r="D58" s="550">
        <v>50.70505</v>
      </c>
      <c r="E58" s="550">
        <v>18.214260000000003</v>
      </c>
      <c r="F58" s="550">
        <v>25.861300000000004</v>
      </c>
      <c r="G58" s="550">
        <v>28.092859999999998</v>
      </c>
      <c r="H58" s="550">
        <v>31.237010000000001</v>
      </c>
      <c r="I58" s="550">
        <v>19.491449999999997</v>
      </c>
      <c r="J58" s="550">
        <v>64.846159999999983</v>
      </c>
      <c r="K58" s="550">
        <v>0</v>
      </c>
      <c r="L58" s="550">
        <v>0</v>
      </c>
      <c r="M58" s="550">
        <v>146.2526</v>
      </c>
      <c r="N58" s="550">
        <v>0</v>
      </c>
      <c r="O58" s="550">
        <v>0</v>
      </c>
      <c r="P58" s="550">
        <v>29.4315</v>
      </c>
      <c r="Q58" s="550">
        <v>7.1390000000000002</v>
      </c>
      <c r="R58" s="546">
        <f t="shared" si="4"/>
        <v>421.27119000000005</v>
      </c>
      <c r="S58" s="824"/>
      <c r="T58" s="824"/>
      <c r="U58" s="824"/>
      <c r="V58" s="824"/>
    </row>
    <row r="59" spans="1:22" ht="15" customHeight="1">
      <c r="A59" s="191">
        <f t="shared" si="5"/>
        <v>45057</v>
      </c>
      <c r="B59" s="550">
        <v>63.70138</v>
      </c>
      <c r="C59" s="550">
        <v>0</v>
      </c>
      <c r="D59" s="550">
        <v>63.70138</v>
      </c>
      <c r="E59" s="550">
        <v>32.272599999999997</v>
      </c>
      <c r="F59" s="550">
        <v>30.318339999999996</v>
      </c>
      <c r="G59" s="550">
        <v>38.404789999999998</v>
      </c>
      <c r="H59" s="550">
        <v>47.90954</v>
      </c>
      <c r="I59" s="550">
        <v>30.28321</v>
      </c>
      <c r="J59" s="550">
        <v>91.126840000000001</v>
      </c>
      <c r="K59" s="550">
        <v>0</v>
      </c>
      <c r="L59" s="550">
        <v>0</v>
      </c>
      <c r="M59" s="550">
        <v>204.37030000000001</v>
      </c>
      <c r="N59" s="550">
        <v>0</v>
      </c>
      <c r="O59" s="550">
        <v>0</v>
      </c>
      <c r="P59" s="550">
        <v>35.563499999999998</v>
      </c>
      <c r="Q59" s="550">
        <v>14.343999999999999</v>
      </c>
      <c r="R59" s="546">
        <f t="shared" si="4"/>
        <v>588.29449999999997</v>
      </c>
      <c r="S59" s="824"/>
      <c r="T59" s="824"/>
      <c r="U59" s="824"/>
      <c r="V59" s="824"/>
    </row>
    <row r="60" spans="1:22" ht="15" customHeight="1">
      <c r="A60" s="191">
        <f t="shared" si="5"/>
        <v>45058</v>
      </c>
      <c r="B60" s="550">
        <v>60.138408470000009</v>
      </c>
      <c r="C60" s="550">
        <v>0</v>
      </c>
      <c r="D60" s="550">
        <v>60.138408470000009</v>
      </c>
      <c r="E60" s="550">
        <v>28.448936750000001</v>
      </c>
      <c r="F60" s="550">
        <v>25.21025019</v>
      </c>
      <c r="G60" s="550">
        <v>28.650426909999997</v>
      </c>
      <c r="H60" s="550">
        <v>12.987370029999999</v>
      </c>
      <c r="I60" s="550">
        <v>24.620875130000002</v>
      </c>
      <c r="J60" s="550">
        <v>55.398110000000003</v>
      </c>
      <c r="K60" s="550">
        <v>0</v>
      </c>
      <c r="L60" s="550">
        <v>0</v>
      </c>
      <c r="M60" s="550">
        <v>166.73310000000001</v>
      </c>
      <c r="N60" s="550">
        <v>0</v>
      </c>
      <c r="O60" s="550">
        <v>0</v>
      </c>
      <c r="P60" s="550">
        <v>32.005499999999998</v>
      </c>
      <c r="Q60" s="550">
        <v>13.827</v>
      </c>
      <c r="R60" s="546">
        <f t="shared" si="4"/>
        <v>448.01997747999997</v>
      </c>
      <c r="S60" s="824"/>
      <c r="T60" s="824"/>
      <c r="U60" s="824"/>
      <c r="V60" s="824"/>
    </row>
    <row r="61" spans="1:22" ht="15" customHeight="1">
      <c r="A61" s="191">
        <f t="shared" si="5"/>
        <v>45059</v>
      </c>
      <c r="B61" s="550">
        <v>60.731990140000001</v>
      </c>
      <c r="C61" s="550">
        <v>0</v>
      </c>
      <c r="D61" s="550">
        <v>60.731990140000001</v>
      </c>
      <c r="E61" s="550">
        <v>22.408666759999999</v>
      </c>
      <c r="F61" s="550">
        <v>21.61541188</v>
      </c>
      <c r="G61" s="550">
        <v>33.424747029999999</v>
      </c>
      <c r="H61" s="550">
        <v>26.296510000000001</v>
      </c>
      <c r="I61" s="550">
        <v>21.162875100000001</v>
      </c>
      <c r="J61" s="550">
        <v>62.870495762711855</v>
      </c>
      <c r="K61" s="550">
        <v>0</v>
      </c>
      <c r="L61" s="550">
        <v>0</v>
      </c>
      <c r="M61" s="550">
        <v>187.74530000000001</v>
      </c>
      <c r="N61" s="550">
        <v>0</v>
      </c>
      <c r="O61" s="550">
        <v>0</v>
      </c>
      <c r="P61" s="550">
        <v>29.585999999999999</v>
      </c>
      <c r="Q61" s="550">
        <v>13.772</v>
      </c>
      <c r="R61" s="546">
        <f t="shared" si="4"/>
        <v>479.61399667271183</v>
      </c>
      <c r="S61" s="824"/>
      <c r="T61" s="824"/>
      <c r="U61" s="824"/>
      <c r="V61" s="824"/>
    </row>
    <row r="62" spans="1:22" ht="15" customHeight="1">
      <c r="A62" s="191">
        <f t="shared" si="5"/>
        <v>45060</v>
      </c>
      <c r="B62" s="551">
        <v>70.318250000000006</v>
      </c>
      <c r="C62" s="551">
        <v>0</v>
      </c>
      <c r="D62" s="551">
        <v>70.318250000000006</v>
      </c>
      <c r="E62" s="551">
        <v>23.421669999999999</v>
      </c>
      <c r="F62" s="551">
        <v>25.207809999999998</v>
      </c>
      <c r="G62" s="551">
        <v>34.259230000000002</v>
      </c>
      <c r="H62" s="551">
        <v>54.064420000000005</v>
      </c>
      <c r="I62" s="551">
        <v>35.48518</v>
      </c>
      <c r="J62" s="551">
        <v>99.770119999999991</v>
      </c>
      <c r="K62" s="551">
        <v>0</v>
      </c>
      <c r="L62" s="551">
        <v>0</v>
      </c>
      <c r="M62" s="551">
        <v>188.8038</v>
      </c>
      <c r="N62" s="551">
        <v>0</v>
      </c>
      <c r="O62" s="551">
        <v>0</v>
      </c>
      <c r="P62" s="551">
        <v>34.522500000000001</v>
      </c>
      <c r="Q62" s="551">
        <v>12.254</v>
      </c>
      <c r="R62" s="546">
        <f t="shared" si="4"/>
        <v>578.10698000000014</v>
      </c>
      <c r="S62" s="824"/>
      <c r="T62" s="824"/>
      <c r="U62" s="824"/>
      <c r="V62" s="824"/>
    </row>
    <row r="63" spans="1:22" ht="15" customHeight="1">
      <c r="A63" s="191">
        <f t="shared" si="5"/>
        <v>45061</v>
      </c>
      <c r="B63" s="551">
        <v>65.372069999999994</v>
      </c>
      <c r="C63" s="551">
        <v>0</v>
      </c>
      <c r="D63" s="551">
        <v>65.372069999999994</v>
      </c>
      <c r="E63" s="551">
        <v>32.879550000000002</v>
      </c>
      <c r="F63" s="551">
        <v>14.891780000000001</v>
      </c>
      <c r="G63" s="551">
        <v>31.691330000000001</v>
      </c>
      <c r="H63" s="551">
        <v>45.792209999999997</v>
      </c>
      <c r="I63" s="551">
        <v>25.334569999999999</v>
      </c>
      <c r="J63" s="551">
        <v>63.724329999999995</v>
      </c>
      <c r="K63" s="551">
        <v>0</v>
      </c>
      <c r="L63" s="551">
        <v>0</v>
      </c>
      <c r="M63" s="551">
        <v>160.12519999999998</v>
      </c>
      <c r="N63" s="551">
        <v>0</v>
      </c>
      <c r="O63" s="551">
        <v>0</v>
      </c>
      <c r="P63" s="551">
        <v>33.967500000000001</v>
      </c>
      <c r="Q63" s="551">
        <v>8.8550000000000004</v>
      </c>
      <c r="R63" s="546">
        <f t="shared" si="4"/>
        <v>482.63353999999993</v>
      </c>
      <c r="S63" s="824"/>
      <c r="T63" s="824"/>
      <c r="U63" s="824"/>
      <c r="V63" s="824"/>
    </row>
    <row r="64" spans="1:22" ht="15" customHeight="1">
      <c r="A64" s="191">
        <f t="shared" si="5"/>
        <v>45062</v>
      </c>
      <c r="B64" s="551">
        <v>65.763639999999995</v>
      </c>
      <c r="C64" s="551">
        <v>0</v>
      </c>
      <c r="D64" s="551">
        <v>65.763639999999995</v>
      </c>
      <c r="E64" s="551">
        <v>36.195160000000001</v>
      </c>
      <c r="F64" s="551">
        <v>13.389709999999999</v>
      </c>
      <c r="G64" s="551">
        <v>40.413070000000005</v>
      </c>
      <c r="H64" s="551">
        <v>56.582819999999991</v>
      </c>
      <c r="I64" s="551">
        <v>33.333990000000007</v>
      </c>
      <c r="J64" s="551">
        <v>90.637679999999989</v>
      </c>
      <c r="K64" s="551">
        <v>0</v>
      </c>
      <c r="L64" s="551">
        <v>0</v>
      </c>
      <c r="M64" s="551">
        <v>214.8252</v>
      </c>
      <c r="N64" s="551">
        <v>0</v>
      </c>
      <c r="O64" s="551">
        <v>0</v>
      </c>
      <c r="P64" s="551">
        <v>31.3965</v>
      </c>
      <c r="Q64" s="551">
        <v>14.3</v>
      </c>
      <c r="R64" s="546">
        <f t="shared" si="4"/>
        <v>596.83776999999986</v>
      </c>
      <c r="S64" s="824"/>
      <c r="T64" s="824"/>
      <c r="U64" s="824"/>
      <c r="V64" s="824"/>
    </row>
    <row r="65" spans="1:22" ht="15" customHeight="1">
      <c r="A65" s="191">
        <f t="shared" si="5"/>
        <v>45063</v>
      </c>
      <c r="B65" s="551">
        <v>45.147910000000003</v>
      </c>
      <c r="C65" s="551">
        <v>0</v>
      </c>
      <c r="D65" s="551">
        <v>45.147910000000003</v>
      </c>
      <c r="E65" s="551">
        <v>12.49399</v>
      </c>
      <c r="F65" s="551">
        <v>16.363490000000002</v>
      </c>
      <c r="G65" s="551">
        <v>24.818210000000001</v>
      </c>
      <c r="H65" s="551">
        <v>46.709850000000003</v>
      </c>
      <c r="I65" s="551">
        <v>25.438440000000003</v>
      </c>
      <c r="J65" s="551">
        <v>75.15455</v>
      </c>
      <c r="K65" s="551">
        <v>0</v>
      </c>
      <c r="L65" s="551">
        <v>0</v>
      </c>
      <c r="M65" s="551">
        <v>128.36690000000002</v>
      </c>
      <c r="N65" s="551">
        <v>0</v>
      </c>
      <c r="O65" s="551">
        <v>0</v>
      </c>
      <c r="P65" s="551">
        <v>25.466999999999999</v>
      </c>
      <c r="Q65" s="551">
        <v>7.9640000000000004</v>
      </c>
      <c r="R65" s="546">
        <f t="shared" si="4"/>
        <v>407.92434000000003</v>
      </c>
      <c r="S65" s="824"/>
      <c r="T65" s="824"/>
      <c r="U65" s="824"/>
      <c r="V65" s="824"/>
    </row>
    <row r="66" spans="1:22" ht="15" customHeight="1">
      <c r="A66" s="191">
        <f t="shared" si="5"/>
        <v>45064</v>
      </c>
      <c r="B66" s="551">
        <v>47.395929999999993</v>
      </c>
      <c r="C66" s="551">
        <v>0</v>
      </c>
      <c r="D66" s="551">
        <v>47.395929999999993</v>
      </c>
      <c r="E66" s="551">
        <v>31.98809</v>
      </c>
      <c r="F66" s="551">
        <v>12.15779</v>
      </c>
      <c r="G66" s="551">
        <v>38.721699999999998</v>
      </c>
      <c r="H66" s="551">
        <v>19.74091</v>
      </c>
      <c r="I66" s="551">
        <v>20.43882</v>
      </c>
      <c r="J66" s="551">
        <v>45.047639999999994</v>
      </c>
      <c r="K66" s="551">
        <v>0</v>
      </c>
      <c r="L66" s="551">
        <v>0</v>
      </c>
      <c r="M66" s="551">
        <v>174.3665</v>
      </c>
      <c r="N66" s="551">
        <v>0</v>
      </c>
      <c r="O66" s="551">
        <v>0</v>
      </c>
      <c r="P66" s="551">
        <v>28.261500000000002</v>
      </c>
      <c r="Q66" s="551">
        <v>12.089</v>
      </c>
      <c r="R66" s="546">
        <f t="shared" si="4"/>
        <v>430.20787999999999</v>
      </c>
      <c r="S66" s="824"/>
      <c r="T66" s="824"/>
      <c r="U66" s="824"/>
      <c r="V66" s="824"/>
    </row>
    <row r="67" spans="1:22" ht="15" customHeight="1">
      <c r="A67" s="191">
        <f t="shared" si="5"/>
        <v>45065</v>
      </c>
      <c r="B67" s="551">
        <v>68.477310000000017</v>
      </c>
      <c r="C67" s="551">
        <v>0</v>
      </c>
      <c r="D67" s="551">
        <v>68.477310000000017</v>
      </c>
      <c r="E67" s="551">
        <v>32.132419999999996</v>
      </c>
      <c r="F67" s="551">
        <v>9.800790000000001</v>
      </c>
      <c r="G67" s="551">
        <v>28.964779999999998</v>
      </c>
      <c r="H67" s="551">
        <v>37.590940000000003</v>
      </c>
      <c r="I67" s="551">
        <v>41.268470000000001</v>
      </c>
      <c r="J67" s="551">
        <v>78.963920000000016</v>
      </c>
      <c r="K67" s="551">
        <v>0</v>
      </c>
      <c r="L67" s="551">
        <v>0</v>
      </c>
      <c r="M67" s="551">
        <v>175.5967</v>
      </c>
      <c r="N67" s="551">
        <v>0</v>
      </c>
      <c r="O67" s="551">
        <v>0</v>
      </c>
      <c r="P67" s="551">
        <v>29.830500000000001</v>
      </c>
      <c r="Q67" s="551">
        <v>13.409000000000001</v>
      </c>
      <c r="R67" s="546">
        <f t="shared" si="4"/>
        <v>516.03483000000006</v>
      </c>
      <c r="S67" s="824"/>
      <c r="T67" s="824"/>
      <c r="U67" s="824"/>
      <c r="V67" s="824"/>
    </row>
    <row r="68" spans="1:22" ht="15" customHeight="1">
      <c r="A68" s="191">
        <f t="shared" si="5"/>
        <v>45066</v>
      </c>
      <c r="B68" s="551">
        <v>66.060399999999987</v>
      </c>
      <c r="C68" s="551">
        <v>0</v>
      </c>
      <c r="D68" s="551">
        <v>66.060399999999987</v>
      </c>
      <c r="E68" s="551">
        <v>33.52458</v>
      </c>
      <c r="F68" s="551">
        <v>18.481169999999999</v>
      </c>
      <c r="G68" s="551">
        <v>17.956029999999998</v>
      </c>
      <c r="H68" s="551">
        <v>40.455249999999999</v>
      </c>
      <c r="I68" s="551">
        <v>15.15508</v>
      </c>
      <c r="J68" s="551">
        <v>58.662990000000008</v>
      </c>
      <c r="K68" s="551">
        <v>0</v>
      </c>
      <c r="L68" s="551">
        <v>0</v>
      </c>
      <c r="M68" s="551">
        <v>171.1771</v>
      </c>
      <c r="N68" s="551">
        <v>0</v>
      </c>
      <c r="O68" s="551">
        <v>0</v>
      </c>
      <c r="P68" s="551">
        <v>18.9255</v>
      </c>
      <c r="Q68" s="551">
        <v>10.67</v>
      </c>
      <c r="R68" s="546">
        <f t="shared" si="4"/>
        <v>451.06810000000002</v>
      </c>
      <c r="S68" s="824"/>
      <c r="T68" s="824"/>
      <c r="U68" s="824"/>
      <c r="V68" s="824"/>
    </row>
    <row r="69" spans="1:22" ht="15" customHeight="1">
      <c r="A69" s="191">
        <f t="shared" si="5"/>
        <v>45067</v>
      </c>
      <c r="B69" s="558">
        <f>+PAMA!$E$190</f>
        <v>60.36795</v>
      </c>
      <c r="C69" s="558">
        <f>+PAMA!$E$191</f>
        <v>0</v>
      </c>
      <c r="D69" s="558">
        <f>+PAMA!$E$192</f>
        <v>60.36795</v>
      </c>
      <c r="E69" s="558">
        <f>+PAMA!$E$193</f>
        <v>31.222739999999998</v>
      </c>
      <c r="F69" s="558">
        <f>+PAMA!$E$194</f>
        <v>20.25375</v>
      </c>
      <c r="G69" s="558">
        <f>+PAMA!$E$195</f>
        <v>30.320419999999999</v>
      </c>
      <c r="H69" s="558">
        <f>+PAMA!$E$196</f>
        <v>32.707169999999998</v>
      </c>
      <c r="I69" s="558">
        <f>PAMA!$E$197</f>
        <v>23.71406</v>
      </c>
      <c r="J69" s="558">
        <f>+SIMS!$E$64</f>
        <v>56.215089999999996</v>
      </c>
      <c r="K69" s="558">
        <f>+PETROSEA!$E$136</f>
        <v>0</v>
      </c>
      <c r="L69" s="558">
        <f>+PETROSEA!$E$137</f>
        <v>0</v>
      </c>
      <c r="M69" s="558">
        <f>+PETROSEA!$E$138</f>
        <v>191.32780000000002</v>
      </c>
      <c r="N69" s="558">
        <f>+PETROSEA!$E$139</f>
        <v>0</v>
      </c>
      <c r="O69" s="558">
        <f>+PETROSEA!$E$139</f>
        <v>0</v>
      </c>
      <c r="P69" s="558">
        <f>+'BIMA NUSA'!$E$56</f>
        <v>32.25</v>
      </c>
      <c r="Q69" s="558">
        <f>DUM!$E$42</f>
        <v>12.584</v>
      </c>
      <c r="R69" s="546">
        <f t="shared" si="4"/>
        <v>490.96297999999996</v>
      </c>
      <c r="S69" s="824"/>
      <c r="T69" s="824"/>
      <c r="U69" s="824"/>
      <c r="V69" s="824"/>
    </row>
    <row r="70" spans="1:22" ht="15" customHeight="1">
      <c r="A70" s="191">
        <f t="shared" si="5"/>
        <v>45068</v>
      </c>
      <c r="B70" s="558">
        <f>+PAMA!$F$190</f>
        <v>49.589320000000008</v>
      </c>
      <c r="C70" s="558">
        <f>+PAMA!$F$191</f>
        <v>0</v>
      </c>
      <c r="D70" s="558">
        <f>+PAMA!$F$192</f>
        <v>49.589320000000008</v>
      </c>
      <c r="E70" s="558">
        <f>+PAMA!$F$193</f>
        <v>33.766080000000002</v>
      </c>
      <c r="F70" s="558">
        <f>+PAMA!$F$194</f>
        <v>19.90071</v>
      </c>
      <c r="G70" s="558">
        <f>+PAMA!$F$195</f>
        <v>28.343299999999999</v>
      </c>
      <c r="H70" s="558">
        <f>+PAMA!$F$196</f>
        <v>32.944969999999998</v>
      </c>
      <c r="I70" s="558">
        <f>PAMA!$F$197</f>
        <v>28.358059999999998</v>
      </c>
      <c r="J70" s="558">
        <f>+SIMS!$F$64</f>
        <v>55.485290000000006</v>
      </c>
      <c r="K70" s="558">
        <f>+PETROSEA!$F$136</f>
        <v>0</v>
      </c>
      <c r="L70" s="558">
        <f>+PETROSEA!$F$137</f>
        <v>0</v>
      </c>
      <c r="M70" s="558">
        <f>+PETROSEA!$F$138</f>
        <v>201.95689999999999</v>
      </c>
      <c r="N70" s="558">
        <f>+PETROSEA!$F$139</f>
        <v>0</v>
      </c>
      <c r="O70" s="558">
        <f>+PETROSEA!$F$139</f>
        <v>0</v>
      </c>
      <c r="P70" s="558">
        <f>+'BIMA NUSA'!$F$56</f>
        <v>36.189</v>
      </c>
      <c r="Q70" s="558">
        <f>DUM!$F$42</f>
        <v>13.266</v>
      </c>
      <c r="R70" s="546">
        <f t="shared" si="4"/>
        <v>499.79962999999998</v>
      </c>
      <c r="S70" s="824"/>
      <c r="T70" s="824"/>
      <c r="U70" s="824"/>
      <c r="V70" s="824"/>
    </row>
    <row r="71" spans="1:22" ht="15" customHeight="1">
      <c r="A71" s="191">
        <f t="shared" si="5"/>
        <v>45069</v>
      </c>
      <c r="B71" s="558">
        <f>+PAMA!$G$190</f>
        <v>42.681759999999997</v>
      </c>
      <c r="C71" s="558">
        <f>+PAMA!$G$191</f>
        <v>0</v>
      </c>
      <c r="D71" s="558">
        <f>+PAMA!$G$192</f>
        <v>42.681759999999997</v>
      </c>
      <c r="E71" s="558">
        <f>+PAMA!$G$193</f>
        <v>32.791490000000003</v>
      </c>
      <c r="F71" s="558">
        <f>+PAMA!$G$194</f>
        <v>17.263650000000002</v>
      </c>
      <c r="G71" s="558">
        <f>+PAMA!$G$195</f>
        <v>13.231240000000001</v>
      </c>
      <c r="H71" s="558">
        <f>+PAMA!$G$196</f>
        <v>38.00517</v>
      </c>
      <c r="I71" s="558">
        <f>PAMA!$G$197</f>
        <v>28.497730000000004</v>
      </c>
      <c r="J71" s="558">
        <f>+SIMS!$G$64</f>
        <v>65.779769999999999</v>
      </c>
      <c r="K71" s="558">
        <f>+PETROSEA!$G$136</f>
        <v>0</v>
      </c>
      <c r="L71" s="558">
        <f>+PETROSEA!$G$137</f>
        <v>0</v>
      </c>
      <c r="M71" s="558">
        <f>+PETROSEA!$G$138</f>
        <v>136.66670000000002</v>
      </c>
      <c r="N71" s="558">
        <f>+PETROSEA!$G$139</f>
        <v>0</v>
      </c>
      <c r="O71" s="558">
        <f>+PETROSEA!$G$139</f>
        <v>0</v>
      </c>
      <c r="P71" s="558">
        <f>+'BIMA NUSA'!$G$56</f>
        <v>27.2715</v>
      </c>
      <c r="Q71" s="558">
        <f>DUM!$G$42</f>
        <v>9.3940000000000001</v>
      </c>
      <c r="R71" s="546">
        <f t="shared" si="4"/>
        <v>411.58301</v>
      </c>
      <c r="S71" s="824"/>
      <c r="T71" s="824"/>
      <c r="U71" s="824"/>
      <c r="V71" s="824"/>
    </row>
    <row r="72" spans="1:22" ht="15" customHeight="1">
      <c r="A72" s="191">
        <f t="shared" si="5"/>
        <v>45070</v>
      </c>
      <c r="B72" s="558">
        <f>+PAMA!$H$190</f>
        <v>21.792920000000002</v>
      </c>
      <c r="C72" s="558">
        <f>+PAMA!$H$191</f>
        <v>0</v>
      </c>
      <c r="D72" s="558">
        <f>+PAMA!$H$192</f>
        <v>21.792920000000002</v>
      </c>
      <c r="E72" s="558">
        <f>+PAMA!$H$193</f>
        <v>12.331130000000002</v>
      </c>
      <c r="F72" s="558">
        <f>+PAMA!$H$194</f>
        <v>7.2622900000000001</v>
      </c>
      <c r="G72" s="558">
        <f>+PAMA!$H$195</f>
        <v>12.695970000000001</v>
      </c>
      <c r="H72" s="558">
        <f>+PAMA!$H$196</f>
        <v>20.820520000000002</v>
      </c>
      <c r="I72" s="558">
        <f>PAMA!$H$197</f>
        <v>12.56532</v>
      </c>
      <c r="J72" s="558">
        <f>+SIMS!$H$64</f>
        <v>28.553260000000002</v>
      </c>
      <c r="K72" s="558">
        <f>+PETROSEA!$H$136</f>
        <v>0</v>
      </c>
      <c r="L72" s="558">
        <f>+PETROSEA!$H$137</f>
        <v>0</v>
      </c>
      <c r="M72" s="558">
        <f>+PETROSEA!$H$138</f>
        <v>79.050200000000004</v>
      </c>
      <c r="N72" s="558">
        <f>+PETROSEA!$H$139</f>
        <v>0</v>
      </c>
      <c r="O72" s="558">
        <f>+PETROSEA!$H$139</f>
        <v>0</v>
      </c>
      <c r="P72" s="558">
        <f>+'BIMA NUSA'!$H$56</f>
        <v>25.881</v>
      </c>
      <c r="Q72" s="558">
        <f>+DUM!$H$42</f>
        <v>3.8940000000000001</v>
      </c>
      <c r="R72" s="546">
        <f t="shared" si="4"/>
        <v>224.84661000000003</v>
      </c>
      <c r="S72" s="824"/>
      <c r="T72" s="824"/>
      <c r="U72" s="824"/>
      <c r="V72" s="824"/>
    </row>
    <row r="73" spans="1:22" ht="15" customHeight="1">
      <c r="A73" s="191">
        <f t="shared" si="5"/>
        <v>45071</v>
      </c>
      <c r="B73" s="558">
        <f>+PAMA!$I$190</f>
        <v>78.566240000000008</v>
      </c>
      <c r="C73" s="558">
        <f>+PAMA!$I$191</f>
        <v>0</v>
      </c>
      <c r="D73" s="558">
        <f>+PAMA!$I$192</f>
        <v>78.566240000000008</v>
      </c>
      <c r="E73" s="558">
        <f>+PAMA!$I$193</f>
        <v>33.981389999999998</v>
      </c>
      <c r="F73" s="558">
        <f>+PAMA!$I$194</f>
        <v>22.576160000000002</v>
      </c>
      <c r="G73" s="558">
        <f>+PAMA!$I$195</f>
        <v>30.478440000000003</v>
      </c>
      <c r="H73" s="558">
        <f>+PAMA!$I$196</f>
        <v>36.324580000000005</v>
      </c>
      <c r="I73" s="558">
        <f>PAMA!$I$197</f>
        <v>33.273209999999999</v>
      </c>
      <c r="J73" s="558">
        <f>+SIMS!$I$64</f>
        <v>79.759600000000006</v>
      </c>
      <c r="K73" s="558">
        <f>+PETROSEA!$I$136</f>
        <v>0</v>
      </c>
      <c r="L73" s="558">
        <f>+PETROSEA!$I$137</f>
        <v>0</v>
      </c>
      <c r="M73" s="558">
        <f>+PETROSEA!$I$138</f>
        <v>201.71610000000001</v>
      </c>
      <c r="N73" s="558">
        <f>+PETROSEA!$I$139</f>
        <v>0</v>
      </c>
      <c r="O73" s="558">
        <v>0</v>
      </c>
      <c r="P73" s="558">
        <f>+'BIMA NUSA'!$I$56</f>
        <v>33.128999999999998</v>
      </c>
      <c r="Q73" s="558">
        <f>+DUM!$I$42</f>
        <v>12.903</v>
      </c>
      <c r="R73" s="546">
        <f t="shared" si="4"/>
        <v>562.70771999999999</v>
      </c>
      <c r="S73" s="824"/>
      <c r="T73" s="824"/>
      <c r="U73" s="824"/>
      <c r="V73" s="824"/>
    </row>
    <row r="74" spans="1:22" ht="15" customHeight="1">
      <c r="A74" s="191">
        <f t="shared" si="5"/>
        <v>45072</v>
      </c>
      <c r="B74" s="558">
        <f>+PAMA!$J$190</f>
        <v>72.482100000000003</v>
      </c>
      <c r="C74" s="558">
        <f>+PAMA!$J$191</f>
        <v>0</v>
      </c>
      <c r="D74" s="558">
        <f>+PAMA!$J$192</f>
        <v>72.482100000000003</v>
      </c>
      <c r="E74" s="558">
        <f>+PAMA!$J$193</f>
        <v>39.327460000000002</v>
      </c>
      <c r="F74" s="558">
        <f>+PAMA!$J$194</f>
        <v>22.931489999999997</v>
      </c>
      <c r="G74" s="558">
        <f>+PAMA!$J$195</f>
        <v>28.140720000000002</v>
      </c>
      <c r="H74" s="558">
        <f>+PAMA!$J$196</f>
        <v>48.745539999999991</v>
      </c>
      <c r="I74" s="558">
        <f>PAMA!$J$197</f>
        <v>25.706289999999999</v>
      </c>
      <c r="J74" s="558">
        <f>+SIMS!$J$64</f>
        <v>68.753749999999997</v>
      </c>
      <c r="K74" s="558">
        <f>+PETROSEA!$J$136</f>
        <v>0</v>
      </c>
      <c r="L74" s="558">
        <f>+PETROSEA!$J$137</f>
        <v>0</v>
      </c>
      <c r="M74" s="558">
        <f>+PETROSEA!$J$138</f>
        <v>183.2876</v>
      </c>
      <c r="N74" s="558">
        <f>+PETROSEA!$J$139</f>
        <v>0</v>
      </c>
      <c r="O74" s="558">
        <v>0</v>
      </c>
      <c r="P74" s="558">
        <f>+'BIMA NUSA'!$J$56</f>
        <v>31.852499999999999</v>
      </c>
      <c r="Q74" s="558">
        <f>+DUM!$J$42</f>
        <v>11.429</v>
      </c>
      <c r="R74" s="546">
        <f t="shared" si="4"/>
        <v>532.65644999999995</v>
      </c>
      <c r="S74" s="824"/>
      <c r="T74" s="824"/>
      <c r="U74" s="824"/>
      <c r="V74" s="824"/>
    </row>
    <row r="75" spans="1:22" ht="15" customHeight="1">
      <c r="A75" s="191">
        <f t="shared" si="5"/>
        <v>45073</v>
      </c>
      <c r="B75" s="558">
        <f>+PAMA!$K$190</f>
        <v>45.610119999999995</v>
      </c>
      <c r="C75" s="558">
        <f>+PAMA!$K$191</f>
        <v>0</v>
      </c>
      <c r="D75" s="558">
        <f>+PAMA!$K$192</f>
        <v>45.610119999999995</v>
      </c>
      <c r="E75" s="558">
        <f>+PAMA!$K$193</f>
        <v>27.557200000000002</v>
      </c>
      <c r="F75" s="558">
        <f>+PAMA!$K$194</f>
        <v>16.48066</v>
      </c>
      <c r="G75" s="558">
        <f>+PAMA!$K$195</f>
        <v>19.50346</v>
      </c>
      <c r="H75" s="558">
        <f>+PAMA!$K$196</f>
        <v>27.764339999999997</v>
      </c>
      <c r="I75" s="558">
        <f>PAMA!$K$197</f>
        <v>16.932959999999998</v>
      </c>
      <c r="J75" s="558">
        <f>+SIMS!$K$64</f>
        <v>57.274459999999998</v>
      </c>
      <c r="K75" s="558">
        <f>+PETROSEA!$K$136</f>
        <v>0</v>
      </c>
      <c r="L75" s="558">
        <f>+PETROSEA!$K$137</f>
        <v>0</v>
      </c>
      <c r="M75" s="558">
        <f>+PETROSEA!$K$138</f>
        <v>146.48400000000001</v>
      </c>
      <c r="N75" s="558">
        <f>+PETROSEA!$K$139</f>
        <v>0</v>
      </c>
      <c r="O75" s="558">
        <v>0</v>
      </c>
      <c r="P75" s="558">
        <f>+'BIMA NUSA'!$K$56</f>
        <v>37.235999999999997</v>
      </c>
      <c r="Q75" s="558">
        <f>+DUM!$K$42</f>
        <v>8.6020000000000003</v>
      </c>
      <c r="R75" s="546">
        <f t="shared" si="4"/>
        <v>403.4452</v>
      </c>
      <c r="S75" s="824"/>
      <c r="T75" s="824"/>
      <c r="U75" s="824"/>
      <c r="V75" s="824"/>
    </row>
    <row r="76" spans="1:22" ht="15" customHeight="1">
      <c r="A76" s="191">
        <f t="shared" si="5"/>
        <v>45074</v>
      </c>
      <c r="B76" s="546"/>
      <c r="C76" s="546"/>
      <c r="D76" s="546"/>
      <c r="E76" s="546"/>
      <c r="F76" s="546"/>
      <c r="G76" s="546"/>
      <c r="H76" s="546"/>
      <c r="I76" s="546"/>
      <c r="J76" s="546"/>
      <c r="K76" s="546"/>
      <c r="L76" s="546"/>
      <c r="M76" s="546"/>
      <c r="N76" s="546"/>
      <c r="O76" s="546"/>
      <c r="P76" s="546"/>
      <c r="Q76" s="546"/>
      <c r="R76" s="546">
        <f t="shared" si="4"/>
        <v>0</v>
      </c>
      <c r="S76" s="824"/>
      <c r="T76" s="824"/>
      <c r="U76" s="824"/>
      <c r="V76" s="824"/>
    </row>
    <row r="77" spans="1:22" ht="15" customHeight="1">
      <c r="A77" s="191">
        <f t="shared" si="5"/>
        <v>45075</v>
      </c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46"/>
      <c r="P77" s="546"/>
      <c r="Q77" s="546"/>
      <c r="R77" s="546">
        <f t="shared" si="4"/>
        <v>0</v>
      </c>
      <c r="S77" s="824"/>
      <c r="T77" s="824"/>
      <c r="U77" s="824"/>
      <c r="V77" s="824"/>
    </row>
    <row r="78" spans="1:22" ht="15" customHeight="1">
      <c r="A78" s="191">
        <f t="shared" si="5"/>
        <v>45076</v>
      </c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46"/>
      <c r="P78" s="546"/>
      <c r="Q78" s="546"/>
      <c r="R78" s="546">
        <f t="shared" si="4"/>
        <v>0</v>
      </c>
      <c r="S78" s="824"/>
      <c r="T78" s="824"/>
      <c r="U78" s="824"/>
      <c r="V78" s="824"/>
    </row>
    <row r="79" spans="1:22" ht="15" customHeight="1">
      <c r="A79" s="191">
        <v>31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>
        <f t="shared" si="4"/>
        <v>0</v>
      </c>
      <c r="S79" s="824"/>
      <c r="T79" s="824"/>
      <c r="U79" s="824"/>
      <c r="V79" s="824"/>
    </row>
    <row r="80" spans="1:22" ht="15" customHeight="1">
      <c r="A80" s="181" t="s">
        <v>69</v>
      </c>
      <c r="B80" s="548">
        <f>SUM(B49:B79)</f>
        <v>1534.4343286100004</v>
      </c>
      <c r="C80" s="557">
        <f t="shared" ref="C80:R80" si="6">SUM(C49:C79)</f>
        <v>0</v>
      </c>
      <c r="D80" s="557">
        <f t="shared" si="6"/>
        <v>1534.4343286100004</v>
      </c>
      <c r="E80" s="557">
        <f t="shared" si="6"/>
        <v>709.69064351000009</v>
      </c>
      <c r="F80" s="557">
        <f t="shared" si="6"/>
        <v>537.1934720700001</v>
      </c>
      <c r="G80" s="557">
        <f t="shared" si="6"/>
        <v>768.36610394000013</v>
      </c>
      <c r="H80" s="557">
        <f t="shared" si="6"/>
        <v>937.90389002999996</v>
      </c>
      <c r="I80" s="557">
        <f t="shared" si="6"/>
        <v>635.71483022999996</v>
      </c>
      <c r="J80" s="557">
        <f t="shared" si="6"/>
        <v>1723.7206757627121</v>
      </c>
      <c r="K80" s="557">
        <f t="shared" si="6"/>
        <v>0</v>
      </c>
      <c r="L80" s="557">
        <f t="shared" si="6"/>
        <v>0</v>
      </c>
      <c r="M80" s="557">
        <f t="shared" si="6"/>
        <v>4374.5689000000011</v>
      </c>
      <c r="N80" s="557">
        <f t="shared" si="6"/>
        <v>0</v>
      </c>
      <c r="O80" s="557">
        <f t="shared" si="6"/>
        <v>0</v>
      </c>
      <c r="P80" s="557">
        <f t="shared" si="6"/>
        <v>798.85949999999991</v>
      </c>
      <c r="Q80" s="557">
        <f t="shared" si="6"/>
        <v>281.24799999999988</v>
      </c>
      <c r="R80" s="557">
        <f t="shared" si="6"/>
        <v>12301.700344152714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-393.56567138999958</v>
      </c>
      <c r="C81" s="827"/>
      <c r="D81" s="549">
        <f>+D80-D48</f>
        <v>-393.56567138999958</v>
      </c>
      <c r="E81" s="549">
        <f t="shared" ref="E81:Q81" si="7">+E80-E48</f>
        <v>-225.30935648999991</v>
      </c>
      <c r="F81" s="549">
        <f t="shared" si="7"/>
        <v>-312.8065279299999</v>
      </c>
      <c r="G81" s="549">
        <f t="shared" si="7"/>
        <v>-160.63389605999987</v>
      </c>
      <c r="H81" s="549">
        <f t="shared" si="7"/>
        <v>-418.09610997000004</v>
      </c>
      <c r="I81" s="549">
        <f t="shared" si="7"/>
        <v>85.714830229999961</v>
      </c>
      <c r="J81" s="549">
        <f t="shared" si="7"/>
        <v>-1426.2793242372879</v>
      </c>
      <c r="K81" s="549">
        <f t="shared" si="7"/>
        <v>0</v>
      </c>
      <c r="L81" s="549">
        <f t="shared" si="7"/>
        <v>0</v>
      </c>
      <c r="M81" s="549">
        <f t="shared" si="7"/>
        <v>-1625.4310999999989</v>
      </c>
      <c r="N81" s="549">
        <f t="shared" si="7"/>
        <v>0</v>
      </c>
      <c r="O81" s="549">
        <f t="shared" si="7"/>
        <v>-190</v>
      </c>
      <c r="P81" s="549">
        <f t="shared" si="7"/>
        <v>-34.140500000000088</v>
      </c>
      <c r="Q81" s="549">
        <f t="shared" si="7"/>
        <v>18.247999999999877</v>
      </c>
      <c r="R81" s="549">
        <f>+R80-R48</f>
        <v>-4682.299655847286</v>
      </c>
      <c r="S81" s="828"/>
      <c r="T81" s="828"/>
      <c r="U81" s="828"/>
      <c r="V81" s="828"/>
    </row>
    <row r="82" spans="1:22" ht="15" customHeight="1">
      <c r="M82" s="329"/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J85" s="329"/>
      <c r="M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J86" s="329"/>
      <c r="M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J87" s="329"/>
      <c r="M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J88" s="329"/>
      <c r="M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J89" s="329"/>
      <c r="M89" s="329"/>
      <c r="N89" s="329"/>
      <c r="O89" s="329"/>
      <c r="P89" s="329"/>
      <c r="Q89" s="329"/>
      <c r="S89" s="329"/>
    </row>
  </sheetData>
  <mergeCells count="98">
    <mergeCell ref="S77:V77"/>
    <mergeCell ref="S78:V78"/>
    <mergeCell ref="S79:V79"/>
    <mergeCell ref="S80:V80"/>
    <mergeCell ref="B81:C81"/>
    <mergeCell ref="S81:V81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S52:V52"/>
    <mergeCell ref="S41:V41"/>
    <mergeCell ref="S42:V42"/>
    <mergeCell ref="S43:V43"/>
    <mergeCell ref="A46:A47"/>
    <mergeCell ref="B46:I46"/>
    <mergeCell ref="K46:N46"/>
    <mergeCell ref="R46:R47"/>
    <mergeCell ref="S46:V47"/>
    <mergeCell ref="B48:C48"/>
    <mergeCell ref="S48:V48"/>
    <mergeCell ref="S49:V49"/>
    <mergeCell ref="S50:V50"/>
    <mergeCell ref="S51:V51"/>
    <mergeCell ref="S40:V40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39:V39"/>
    <mergeCell ref="S28:V28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27:V27"/>
    <mergeCell ref="S16:V16"/>
    <mergeCell ref="A8:A9"/>
    <mergeCell ref="B8:I8"/>
    <mergeCell ref="K8:N8"/>
    <mergeCell ref="R8:R9"/>
    <mergeCell ref="S8:V9"/>
    <mergeCell ref="S10:V10"/>
    <mergeCell ref="S11:V11"/>
    <mergeCell ref="S12:V12"/>
    <mergeCell ref="S13:V13"/>
    <mergeCell ref="S14:V14"/>
    <mergeCell ref="S15:V15"/>
    <mergeCell ref="A1:B4"/>
    <mergeCell ref="C1:R2"/>
    <mergeCell ref="S1:T1"/>
    <mergeCell ref="U1:V1"/>
    <mergeCell ref="S2:T2"/>
    <mergeCell ref="U2:V2"/>
    <mergeCell ref="C3:J4"/>
    <mergeCell ref="K3:K4"/>
    <mergeCell ref="L3:R4"/>
    <mergeCell ref="S3:T3"/>
    <mergeCell ref="U3:V3"/>
    <mergeCell ref="S4:T4"/>
    <mergeCell ref="U4:V4"/>
    <mergeCell ref="A5:C5"/>
    <mergeCell ref="D5:J5"/>
    <mergeCell ref="K5:L5"/>
    <mergeCell ref="M5:S5"/>
    <mergeCell ref="T5:V5"/>
  </mergeCells>
  <conditionalFormatting sqref="S11:S41">
    <cfRule type="cellIs" dxfId="2138" priority="1501" operator="greaterThan">
      <formula>$S$10</formula>
    </cfRule>
  </conditionalFormatting>
  <conditionalFormatting sqref="R11">
    <cfRule type="cellIs" dxfId="2137" priority="1500" operator="greaterThan">
      <formula>$R$10</formula>
    </cfRule>
  </conditionalFormatting>
  <conditionalFormatting sqref="R12:R41">
    <cfRule type="cellIs" dxfId="2136" priority="1499" operator="greaterThan">
      <formula>$R$10</formula>
    </cfRule>
  </conditionalFormatting>
  <conditionalFormatting sqref="J40">
    <cfRule type="cellIs" dxfId="2135" priority="1498" operator="greaterThan">
      <formula>$J$10</formula>
    </cfRule>
  </conditionalFormatting>
  <conditionalFormatting sqref="J40">
    <cfRule type="cellIs" dxfId="2134" priority="1497" operator="greaterThan">
      <formula>$J$10</formula>
    </cfRule>
  </conditionalFormatting>
  <conditionalFormatting sqref="M40">
    <cfRule type="cellIs" dxfId="2133" priority="1496" operator="greaterThan">
      <formula>$M$10</formula>
    </cfRule>
  </conditionalFormatting>
  <conditionalFormatting sqref="L40">
    <cfRule type="cellIs" dxfId="2132" priority="1495" operator="greaterThan">
      <formula>$L$10</formula>
    </cfRule>
  </conditionalFormatting>
  <conditionalFormatting sqref="M40">
    <cfRule type="cellIs" dxfId="2131" priority="1494" operator="greaterThan">
      <formula>$M$10</formula>
    </cfRule>
  </conditionalFormatting>
  <conditionalFormatting sqref="L40">
    <cfRule type="cellIs" dxfId="2130" priority="1493" operator="greaterThan">
      <formula>$L$10</formula>
    </cfRule>
  </conditionalFormatting>
  <conditionalFormatting sqref="K40">
    <cfRule type="cellIs" dxfId="2129" priority="1492" operator="greaterThan">
      <formula>$K$10</formula>
    </cfRule>
  </conditionalFormatting>
  <conditionalFormatting sqref="B40:D40">
    <cfRule type="cellIs" dxfId="2128" priority="1491" operator="greaterThan">
      <formula>#REF!</formula>
    </cfRule>
  </conditionalFormatting>
  <conditionalFormatting sqref="E40:G40">
    <cfRule type="cellIs" dxfId="2127" priority="1490" operator="greaterThan">
      <formula>$E$10</formula>
    </cfRule>
  </conditionalFormatting>
  <conditionalFormatting sqref="B40:D40">
    <cfRule type="cellIs" dxfId="2126" priority="1489" operator="greaterThan">
      <formula>#REF!</formula>
    </cfRule>
  </conditionalFormatting>
  <conditionalFormatting sqref="E40:G40">
    <cfRule type="cellIs" dxfId="2125" priority="1488" operator="greaterThan">
      <formula>$E$10</formula>
    </cfRule>
  </conditionalFormatting>
  <conditionalFormatting sqref="P40">
    <cfRule type="cellIs" dxfId="2124" priority="1487" operator="greaterThan">
      <formula>$P$10</formula>
    </cfRule>
  </conditionalFormatting>
  <conditionalFormatting sqref="P40">
    <cfRule type="cellIs" dxfId="2123" priority="1486" operator="greaterThan">
      <formula>$P$10</formula>
    </cfRule>
  </conditionalFormatting>
  <conditionalFormatting sqref="N40">
    <cfRule type="cellIs" dxfId="2122" priority="1485" operator="greaterThan">
      <formula>$M$10</formula>
    </cfRule>
  </conditionalFormatting>
  <conditionalFormatting sqref="N40">
    <cfRule type="cellIs" dxfId="2121" priority="1484" operator="greaterThan">
      <formula>$M$10</formula>
    </cfRule>
  </conditionalFormatting>
  <conditionalFormatting sqref="Q40">
    <cfRule type="cellIs" dxfId="2120" priority="1483" operator="greaterThan">
      <formula>#REF!</formula>
    </cfRule>
  </conditionalFormatting>
  <conditionalFormatting sqref="J41">
    <cfRule type="cellIs" dxfId="2119" priority="1482" operator="greaterThan">
      <formula>$J$10</formula>
    </cfRule>
  </conditionalFormatting>
  <conditionalFormatting sqref="J41">
    <cfRule type="cellIs" dxfId="2118" priority="1481" operator="greaterThan">
      <formula>$J$10</formula>
    </cfRule>
  </conditionalFormatting>
  <conditionalFormatting sqref="M41">
    <cfRule type="cellIs" dxfId="2117" priority="1480" operator="greaterThan">
      <formula>$M$10</formula>
    </cfRule>
  </conditionalFormatting>
  <conditionalFormatting sqref="L41">
    <cfRule type="cellIs" dxfId="2116" priority="1479" operator="greaterThan">
      <formula>$L$10</formula>
    </cfRule>
  </conditionalFormatting>
  <conditionalFormatting sqref="M41">
    <cfRule type="cellIs" dxfId="2115" priority="1478" operator="greaterThan">
      <formula>$M$10</formula>
    </cfRule>
  </conditionalFormatting>
  <conditionalFormatting sqref="L41">
    <cfRule type="cellIs" dxfId="2114" priority="1477" operator="greaterThan">
      <formula>$L$10</formula>
    </cfRule>
  </conditionalFormatting>
  <conditionalFormatting sqref="K41">
    <cfRule type="cellIs" dxfId="2113" priority="1476" operator="greaterThan">
      <formula>$K$10</formula>
    </cfRule>
  </conditionalFormatting>
  <conditionalFormatting sqref="B41:D41">
    <cfRule type="cellIs" dxfId="2112" priority="1475" operator="greaterThan">
      <formula>#REF!</formula>
    </cfRule>
  </conditionalFormatting>
  <conditionalFormatting sqref="B41:D41">
    <cfRule type="cellIs" dxfId="2111" priority="1474" operator="greaterThan">
      <formula>#REF!</formula>
    </cfRule>
  </conditionalFormatting>
  <conditionalFormatting sqref="P41">
    <cfRule type="cellIs" dxfId="2110" priority="1473" operator="greaterThan">
      <formula>$P$10</formula>
    </cfRule>
  </conditionalFormatting>
  <conditionalFormatting sqref="P41">
    <cfRule type="cellIs" dxfId="2109" priority="1472" operator="greaterThan">
      <formula>$P$10</formula>
    </cfRule>
  </conditionalFormatting>
  <conditionalFormatting sqref="N41">
    <cfRule type="cellIs" dxfId="2108" priority="1471" operator="greaterThan">
      <formula>$M$10</formula>
    </cfRule>
  </conditionalFormatting>
  <conditionalFormatting sqref="N41">
    <cfRule type="cellIs" dxfId="2107" priority="1470" operator="greaterThan">
      <formula>$M$10</formula>
    </cfRule>
  </conditionalFormatting>
  <conditionalFormatting sqref="E41">
    <cfRule type="cellIs" dxfId="2106" priority="1469" operator="greaterThan">
      <formula>#REF!</formula>
    </cfRule>
  </conditionalFormatting>
  <conditionalFormatting sqref="E41">
    <cfRule type="cellIs" dxfId="2105" priority="1468" operator="greaterThan">
      <formula>#REF!</formula>
    </cfRule>
  </conditionalFormatting>
  <conditionalFormatting sqref="F41">
    <cfRule type="cellIs" dxfId="2104" priority="1467" operator="greaterThan">
      <formula>#REF!</formula>
    </cfRule>
  </conditionalFormatting>
  <conditionalFormatting sqref="F41">
    <cfRule type="cellIs" dxfId="2103" priority="1466" operator="greaterThan">
      <formula>#REF!</formula>
    </cfRule>
  </conditionalFormatting>
  <conditionalFormatting sqref="G41">
    <cfRule type="cellIs" dxfId="2102" priority="1465" operator="greaterThan">
      <formula>#REF!</formula>
    </cfRule>
  </conditionalFormatting>
  <conditionalFormatting sqref="G41">
    <cfRule type="cellIs" dxfId="2101" priority="1464" operator="greaterThan">
      <formula>#REF!</formula>
    </cfRule>
  </conditionalFormatting>
  <conditionalFormatting sqref="Q41">
    <cfRule type="cellIs" dxfId="2100" priority="1463" operator="greaterThan">
      <formula>#REF!</formula>
    </cfRule>
  </conditionalFormatting>
  <conditionalFormatting sqref="O40:O41">
    <cfRule type="cellIs" dxfId="2099" priority="1462" operator="greaterThan">
      <formula>$M$10</formula>
    </cfRule>
  </conditionalFormatting>
  <conditionalFormatting sqref="O40:O41">
    <cfRule type="cellIs" dxfId="2098" priority="1461" operator="greaterThan">
      <formula>$M$10</formula>
    </cfRule>
  </conditionalFormatting>
  <conditionalFormatting sqref="H40">
    <cfRule type="cellIs" dxfId="2097" priority="1460" operator="greaterThan">
      <formula>$E$10</formula>
    </cfRule>
  </conditionalFormatting>
  <conditionalFormatting sqref="H40">
    <cfRule type="cellIs" dxfId="2096" priority="1459" operator="greaterThan">
      <formula>$E$10</formula>
    </cfRule>
  </conditionalFormatting>
  <conditionalFormatting sqref="H41">
    <cfRule type="cellIs" dxfId="2095" priority="1458" operator="greaterThan">
      <formula>$E$10</formula>
    </cfRule>
  </conditionalFormatting>
  <conditionalFormatting sqref="H41">
    <cfRule type="cellIs" dxfId="2094" priority="1457" operator="greaterThan">
      <formula>$E$10</formula>
    </cfRule>
  </conditionalFormatting>
  <conditionalFormatting sqref="J16">
    <cfRule type="cellIs" dxfId="2093" priority="1368" operator="greaterThan">
      <formula>$J$10</formula>
    </cfRule>
  </conditionalFormatting>
  <conditionalFormatting sqref="J16">
    <cfRule type="cellIs" dxfId="2092" priority="1367" operator="greaterThan">
      <formula>$J$10</formula>
    </cfRule>
  </conditionalFormatting>
  <conditionalFormatting sqref="M16">
    <cfRule type="cellIs" dxfId="2091" priority="1366" operator="greaterThan">
      <formula>$M$10</formula>
    </cfRule>
  </conditionalFormatting>
  <conditionalFormatting sqref="L16">
    <cfRule type="cellIs" dxfId="2090" priority="1365" operator="greaterThan">
      <formula>$L$10</formula>
    </cfRule>
  </conditionalFormatting>
  <conditionalFormatting sqref="M16">
    <cfRule type="cellIs" dxfId="2089" priority="1364" operator="greaterThan">
      <formula>$M$10</formula>
    </cfRule>
  </conditionalFormatting>
  <conditionalFormatting sqref="L16">
    <cfRule type="cellIs" dxfId="2088" priority="1363" operator="greaterThan">
      <formula>$L$10</formula>
    </cfRule>
  </conditionalFormatting>
  <conditionalFormatting sqref="K16">
    <cfRule type="cellIs" dxfId="2087" priority="1362" operator="greaterThan">
      <formula>$K$10</formula>
    </cfRule>
  </conditionalFormatting>
  <conditionalFormatting sqref="B16:D16">
    <cfRule type="cellIs" dxfId="2086" priority="1361" operator="greaterThan">
      <formula>#REF!</formula>
    </cfRule>
  </conditionalFormatting>
  <conditionalFormatting sqref="E16:G16">
    <cfRule type="cellIs" dxfId="2085" priority="1360" operator="greaterThan">
      <formula>$E$10</formula>
    </cfRule>
  </conditionalFormatting>
  <conditionalFormatting sqref="B16:D16">
    <cfRule type="cellIs" dxfId="2084" priority="1359" operator="greaterThan">
      <formula>#REF!</formula>
    </cfRule>
  </conditionalFormatting>
  <conditionalFormatting sqref="E16:G16">
    <cfRule type="cellIs" dxfId="2083" priority="1358" operator="greaterThan">
      <formula>$E$10</formula>
    </cfRule>
  </conditionalFormatting>
  <conditionalFormatting sqref="P16">
    <cfRule type="cellIs" dxfId="2082" priority="1357" operator="greaterThan">
      <formula>$P$10</formula>
    </cfRule>
  </conditionalFormatting>
  <conditionalFormatting sqref="P16">
    <cfRule type="cellIs" dxfId="2081" priority="1356" operator="greaterThan">
      <formula>$P$10</formula>
    </cfRule>
  </conditionalFormatting>
  <conditionalFormatting sqref="N16">
    <cfRule type="cellIs" dxfId="2080" priority="1355" operator="greaterThan">
      <formula>$M$10</formula>
    </cfRule>
  </conditionalFormatting>
  <conditionalFormatting sqref="N16">
    <cfRule type="cellIs" dxfId="2079" priority="1354" operator="greaterThan">
      <formula>$M$10</formula>
    </cfRule>
  </conditionalFormatting>
  <conditionalFormatting sqref="Q16">
    <cfRule type="cellIs" dxfId="2078" priority="1353" operator="greaterThan">
      <formula>#REF!</formula>
    </cfRule>
  </conditionalFormatting>
  <conditionalFormatting sqref="O16">
    <cfRule type="cellIs" dxfId="2077" priority="1332" operator="greaterThan">
      <formula>$M$10</formula>
    </cfRule>
  </conditionalFormatting>
  <conditionalFormatting sqref="O16">
    <cfRule type="cellIs" dxfId="2076" priority="1331" operator="greaterThan">
      <formula>$M$10</formula>
    </cfRule>
  </conditionalFormatting>
  <conditionalFormatting sqref="H16">
    <cfRule type="cellIs" dxfId="2075" priority="1330" operator="greaterThan">
      <formula>$E$10</formula>
    </cfRule>
  </conditionalFormatting>
  <conditionalFormatting sqref="H16">
    <cfRule type="cellIs" dxfId="2074" priority="1329" operator="greaterThan">
      <formula>$E$10</formula>
    </cfRule>
  </conditionalFormatting>
  <conditionalFormatting sqref="I40">
    <cfRule type="cellIs" dxfId="2073" priority="1306" operator="greaterThan">
      <formula>$J$10</formula>
    </cfRule>
  </conditionalFormatting>
  <conditionalFormatting sqref="I40">
    <cfRule type="cellIs" dxfId="2072" priority="1305" operator="greaterThan">
      <formula>$J$10</formula>
    </cfRule>
  </conditionalFormatting>
  <conditionalFormatting sqref="I41">
    <cfRule type="cellIs" dxfId="2071" priority="1304" operator="greaterThan">
      <formula>$J$10</formula>
    </cfRule>
  </conditionalFormatting>
  <conditionalFormatting sqref="I41">
    <cfRule type="cellIs" dxfId="2070" priority="1303" operator="greaterThan">
      <formula>$J$10</formula>
    </cfRule>
  </conditionalFormatting>
  <conditionalFormatting sqref="J38">
    <cfRule type="cellIs" dxfId="2069" priority="958" operator="greaterThan">
      <formula>$J$10</formula>
    </cfRule>
  </conditionalFormatting>
  <conditionalFormatting sqref="J38">
    <cfRule type="cellIs" dxfId="2068" priority="957" operator="greaterThan">
      <formula>$J$10</formula>
    </cfRule>
  </conditionalFormatting>
  <conditionalFormatting sqref="M38">
    <cfRule type="cellIs" dxfId="2067" priority="956" operator="greaterThan">
      <formula>$M$10</formula>
    </cfRule>
  </conditionalFormatting>
  <conditionalFormatting sqref="L38">
    <cfRule type="cellIs" dxfId="2066" priority="955" operator="greaterThan">
      <formula>$L$10</formula>
    </cfRule>
  </conditionalFormatting>
  <conditionalFormatting sqref="M38">
    <cfRule type="cellIs" dxfId="2065" priority="954" operator="greaterThan">
      <formula>$M$10</formula>
    </cfRule>
  </conditionalFormatting>
  <conditionalFormatting sqref="L38">
    <cfRule type="cellIs" dxfId="2064" priority="953" operator="greaterThan">
      <formula>$L$10</formula>
    </cfRule>
  </conditionalFormatting>
  <conditionalFormatting sqref="K38">
    <cfRule type="cellIs" dxfId="2063" priority="952" operator="greaterThan">
      <formula>$K$10</formula>
    </cfRule>
  </conditionalFormatting>
  <conditionalFormatting sqref="B38:D38">
    <cfRule type="cellIs" dxfId="2062" priority="951" operator="greaterThan">
      <formula>#REF!</formula>
    </cfRule>
  </conditionalFormatting>
  <conditionalFormatting sqref="B38:D38">
    <cfRule type="cellIs" dxfId="2061" priority="950" operator="greaterThan">
      <formula>#REF!</formula>
    </cfRule>
  </conditionalFormatting>
  <conditionalFormatting sqref="P38">
    <cfRule type="cellIs" dxfId="2060" priority="949" operator="greaterThan">
      <formula>$P$10</formula>
    </cfRule>
  </conditionalFormatting>
  <conditionalFormatting sqref="P38">
    <cfRule type="cellIs" dxfId="2059" priority="948" operator="greaterThan">
      <formula>$P$10</formula>
    </cfRule>
  </conditionalFormatting>
  <conditionalFormatting sqref="N38">
    <cfRule type="cellIs" dxfId="2058" priority="947" operator="greaterThan">
      <formula>$M$10</formula>
    </cfRule>
  </conditionalFormatting>
  <conditionalFormatting sqref="N38">
    <cfRule type="cellIs" dxfId="2057" priority="946" operator="greaterThan">
      <formula>$M$10</formula>
    </cfRule>
  </conditionalFormatting>
  <conditionalFormatting sqref="E38">
    <cfRule type="cellIs" dxfId="2056" priority="945" operator="greaterThan">
      <formula>#REF!</formula>
    </cfRule>
  </conditionalFormatting>
  <conditionalFormatting sqref="E38">
    <cfRule type="cellIs" dxfId="2055" priority="944" operator="greaterThan">
      <formula>#REF!</formula>
    </cfRule>
  </conditionalFormatting>
  <conditionalFormatting sqref="F38">
    <cfRule type="cellIs" dxfId="2054" priority="943" operator="greaterThan">
      <formula>#REF!</formula>
    </cfRule>
  </conditionalFormatting>
  <conditionalFormatting sqref="F38">
    <cfRule type="cellIs" dxfId="2053" priority="942" operator="greaterThan">
      <formula>#REF!</formula>
    </cfRule>
  </conditionalFormatting>
  <conditionalFormatting sqref="G38">
    <cfRule type="cellIs" dxfId="2052" priority="941" operator="greaterThan">
      <formula>#REF!</formula>
    </cfRule>
  </conditionalFormatting>
  <conditionalFormatting sqref="G38">
    <cfRule type="cellIs" dxfId="2051" priority="940" operator="greaterThan">
      <formula>#REF!</formula>
    </cfRule>
  </conditionalFormatting>
  <conditionalFormatting sqref="Q38">
    <cfRule type="cellIs" dxfId="2050" priority="939" operator="greaterThan">
      <formula>#REF!</formula>
    </cfRule>
  </conditionalFormatting>
  <conditionalFormatting sqref="O38">
    <cfRule type="cellIs" dxfId="2049" priority="938" operator="greaterThan">
      <formula>$M$10</formula>
    </cfRule>
  </conditionalFormatting>
  <conditionalFormatting sqref="O38">
    <cfRule type="cellIs" dxfId="2048" priority="937" operator="greaterThan">
      <formula>$M$10</formula>
    </cfRule>
  </conditionalFormatting>
  <conditionalFormatting sqref="H38">
    <cfRule type="cellIs" dxfId="2047" priority="934" operator="greaterThan">
      <formula>$E$10</formula>
    </cfRule>
  </conditionalFormatting>
  <conditionalFormatting sqref="H38">
    <cfRule type="cellIs" dxfId="2046" priority="933" operator="greaterThan">
      <formula>$E$10</formula>
    </cfRule>
  </conditionalFormatting>
  <conditionalFormatting sqref="Q39">
    <cfRule type="cellIs" dxfId="2045" priority="917" operator="greaterThan">
      <formula>#REF!</formula>
    </cfRule>
  </conditionalFormatting>
  <conditionalFormatting sqref="J39">
    <cfRule type="cellIs" dxfId="2044" priority="932" operator="greaterThan">
      <formula>$J$10</formula>
    </cfRule>
  </conditionalFormatting>
  <conditionalFormatting sqref="J39">
    <cfRule type="cellIs" dxfId="2043" priority="931" operator="greaterThan">
      <formula>$J$10</formula>
    </cfRule>
  </conditionalFormatting>
  <conditionalFormatting sqref="M39">
    <cfRule type="cellIs" dxfId="2042" priority="930" operator="greaterThan">
      <formula>$M$10</formula>
    </cfRule>
  </conditionalFormatting>
  <conditionalFormatting sqref="L39">
    <cfRule type="cellIs" dxfId="2041" priority="929" operator="greaterThan">
      <formula>$L$10</formula>
    </cfRule>
  </conditionalFormatting>
  <conditionalFormatting sqref="M39">
    <cfRule type="cellIs" dxfId="2040" priority="928" operator="greaterThan">
      <formula>$M$10</formula>
    </cfRule>
  </conditionalFormatting>
  <conditionalFormatting sqref="L39">
    <cfRule type="cellIs" dxfId="2039" priority="927" operator="greaterThan">
      <formula>$L$10</formula>
    </cfRule>
  </conditionalFormatting>
  <conditionalFormatting sqref="K39">
    <cfRule type="cellIs" dxfId="2038" priority="926" operator="greaterThan">
      <formula>$K$10</formula>
    </cfRule>
  </conditionalFormatting>
  <conditionalFormatting sqref="B39:D39">
    <cfRule type="cellIs" dxfId="2037" priority="925" operator="greaterThan">
      <formula>#REF!</formula>
    </cfRule>
  </conditionalFormatting>
  <conditionalFormatting sqref="E39:G39">
    <cfRule type="cellIs" dxfId="2036" priority="924" operator="greaterThan">
      <formula>$E$10</formula>
    </cfRule>
  </conditionalFormatting>
  <conditionalFormatting sqref="B39:D39">
    <cfRule type="cellIs" dxfId="2035" priority="923" operator="greaterThan">
      <formula>#REF!</formula>
    </cfRule>
  </conditionalFormatting>
  <conditionalFormatting sqref="E39:G39">
    <cfRule type="cellIs" dxfId="2034" priority="922" operator="greaterThan">
      <formula>$E$10</formula>
    </cfRule>
  </conditionalFormatting>
  <conditionalFormatting sqref="P39">
    <cfRule type="cellIs" dxfId="2033" priority="921" operator="greaterThan">
      <formula>$P$10</formula>
    </cfRule>
  </conditionalFormatting>
  <conditionalFormatting sqref="P39">
    <cfRule type="cellIs" dxfId="2032" priority="920" operator="greaterThan">
      <formula>$P$10</formula>
    </cfRule>
  </conditionalFormatting>
  <conditionalFormatting sqref="N39">
    <cfRule type="cellIs" dxfId="2031" priority="919" operator="greaterThan">
      <formula>$M$10</formula>
    </cfRule>
  </conditionalFormatting>
  <conditionalFormatting sqref="N39">
    <cfRule type="cellIs" dxfId="2030" priority="918" operator="greaterThan">
      <formula>$M$10</formula>
    </cfRule>
  </conditionalFormatting>
  <conditionalFormatting sqref="O39">
    <cfRule type="cellIs" dxfId="2029" priority="916" operator="greaterThan">
      <formula>$M$10</formula>
    </cfRule>
  </conditionalFormatting>
  <conditionalFormatting sqref="O39">
    <cfRule type="cellIs" dxfId="2028" priority="915" operator="greaterThan">
      <formula>$M$10</formula>
    </cfRule>
  </conditionalFormatting>
  <conditionalFormatting sqref="H39">
    <cfRule type="cellIs" dxfId="2027" priority="914" operator="greaterThan">
      <formula>$E$10</formula>
    </cfRule>
  </conditionalFormatting>
  <conditionalFormatting sqref="H39">
    <cfRule type="cellIs" dxfId="2026" priority="913" operator="greaterThan">
      <formula>$E$10</formula>
    </cfRule>
  </conditionalFormatting>
  <conditionalFormatting sqref="J12">
    <cfRule type="cellIs" dxfId="2025" priority="896" operator="greaterThan">
      <formula>$J$10</formula>
    </cfRule>
  </conditionalFormatting>
  <conditionalFormatting sqref="J12">
    <cfRule type="cellIs" dxfId="2024" priority="895" operator="greaterThan">
      <formula>$J$10</formula>
    </cfRule>
  </conditionalFormatting>
  <conditionalFormatting sqref="M12">
    <cfRule type="cellIs" dxfId="2023" priority="894" operator="greaterThan">
      <formula>$M$10</formula>
    </cfRule>
  </conditionalFormatting>
  <conditionalFormatting sqref="L12">
    <cfRule type="cellIs" dxfId="2022" priority="893" operator="greaterThan">
      <formula>$L$10</formula>
    </cfRule>
  </conditionalFormatting>
  <conditionalFormatting sqref="M12">
    <cfRule type="cellIs" dxfId="2021" priority="892" operator="greaterThan">
      <formula>$M$10</formula>
    </cfRule>
  </conditionalFormatting>
  <conditionalFormatting sqref="L12">
    <cfRule type="cellIs" dxfId="2020" priority="891" operator="greaterThan">
      <formula>$L$10</formula>
    </cfRule>
  </conditionalFormatting>
  <conditionalFormatting sqref="K12">
    <cfRule type="cellIs" dxfId="2019" priority="890" operator="greaterThan">
      <formula>$K$10</formula>
    </cfRule>
  </conditionalFormatting>
  <conditionalFormatting sqref="B12:D12">
    <cfRule type="cellIs" dxfId="2018" priority="889" operator="greaterThan">
      <formula>#REF!</formula>
    </cfRule>
  </conditionalFormatting>
  <conditionalFormatting sqref="E12:G12">
    <cfRule type="cellIs" dxfId="2017" priority="888" operator="greaterThan">
      <formula>$E$10</formula>
    </cfRule>
  </conditionalFormatting>
  <conditionalFormatting sqref="B12:D12">
    <cfRule type="cellIs" dxfId="2016" priority="887" operator="greaterThan">
      <formula>#REF!</formula>
    </cfRule>
  </conditionalFormatting>
  <conditionalFormatting sqref="E12:G12">
    <cfRule type="cellIs" dxfId="2015" priority="886" operator="greaterThan">
      <formula>$E$10</formula>
    </cfRule>
  </conditionalFormatting>
  <conditionalFormatting sqref="P12">
    <cfRule type="cellIs" dxfId="2014" priority="885" operator="greaterThan">
      <formula>$P$10</formula>
    </cfRule>
  </conditionalFormatting>
  <conditionalFormatting sqref="P12">
    <cfRule type="cellIs" dxfId="2013" priority="884" operator="greaterThan">
      <formula>$P$10</formula>
    </cfRule>
  </conditionalFormatting>
  <conditionalFormatting sqref="N12">
    <cfRule type="cellIs" dxfId="2012" priority="883" operator="greaterThan">
      <formula>$M$10</formula>
    </cfRule>
  </conditionalFormatting>
  <conditionalFormatting sqref="N12">
    <cfRule type="cellIs" dxfId="2011" priority="882" operator="greaterThan">
      <formula>$M$10</formula>
    </cfRule>
  </conditionalFormatting>
  <conditionalFormatting sqref="Q12">
    <cfRule type="cellIs" dxfId="2010" priority="881" operator="greaterThan">
      <formula>#REF!</formula>
    </cfRule>
  </conditionalFormatting>
  <conditionalFormatting sqref="O12:O13">
    <cfRule type="cellIs" dxfId="2009" priority="880" operator="greaterThan">
      <formula>$M$10</formula>
    </cfRule>
  </conditionalFormatting>
  <conditionalFormatting sqref="O12:O13">
    <cfRule type="cellIs" dxfId="2008" priority="879" operator="greaterThan">
      <formula>$M$10</formula>
    </cfRule>
  </conditionalFormatting>
  <conditionalFormatting sqref="H12:H13">
    <cfRule type="cellIs" dxfId="2007" priority="878" operator="greaterThan">
      <formula>$E$10</formula>
    </cfRule>
  </conditionalFormatting>
  <conditionalFormatting sqref="H12:H13">
    <cfRule type="cellIs" dxfId="2006" priority="877" operator="greaterThan">
      <formula>$E$10</formula>
    </cfRule>
  </conditionalFormatting>
  <conditionalFormatting sqref="J13">
    <cfRule type="cellIs" dxfId="2005" priority="876" operator="greaterThan">
      <formula>$J$10</formula>
    </cfRule>
  </conditionalFormatting>
  <conditionalFormatting sqref="J13">
    <cfRule type="cellIs" dxfId="2004" priority="875" operator="greaterThan">
      <formula>$J$10</formula>
    </cfRule>
  </conditionalFormatting>
  <conditionalFormatting sqref="M13">
    <cfRule type="cellIs" dxfId="2003" priority="874" operator="greaterThan">
      <formula>$M$10</formula>
    </cfRule>
  </conditionalFormatting>
  <conditionalFormatting sqref="L13">
    <cfRule type="cellIs" dxfId="2002" priority="873" operator="greaterThan">
      <formula>$L$10</formula>
    </cfRule>
  </conditionalFormatting>
  <conditionalFormatting sqref="M13">
    <cfRule type="cellIs" dxfId="2001" priority="872" operator="greaterThan">
      <formula>$M$10</formula>
    </cfRule>
  </conditionalFormatting>
  <conditionalFormatting sqref="L13">
    <cfRule type="cellIs" dxfId="2000" priority="871" operator="greaterThan">
      <formula>$L$10</formula>
    </cfRule>
  </conditionalFormatting>
  <conditionalFormatting sqref="K13">
    <cfRule type="cellIs" dxfId="1999" priority="870" operator="greaterThan">
      <formula>$K$10</formula>
    </cfRule>
  </conditionalFormatting>
  <conditionalFormatting sqref="B13:D13">
    <cfRule type="cellIs" dxfId="1998" priority="869" operator="greaterThan">
      <formula>#REF!</formula>
    </cfRule>
  </conditionalFormatting>
  <conditionalFormatting sqref="E13:G13">
    <cfRule type="cellIs" dxfId="1997" priority="868" operator="greaterThan">
      <formula>$E$10</formula>
    </cfRule>
  </conditionalFormatting>
  <conditionalFormatting sqref="B13:D13">
    <cfRule type="cellIs" dxfId="1996" priority="867" operator="greaterThan">
      <formula>#REF!</formula>
    </cfRule>
  </conditionalFormatting>
  <conditionalFormatting sqref="E13:G13">
    <cfRule type="cellIs" dxfId="1995" priority="866" operator="greaterThan">
      <formula>$E$10</formula>
    </cfRule>
  </conditionalFormatting>
  <conditionalFormatting sqref="P13">
    <cfRule type="cellIs" dxfId="1994" priority="865" operator="greaterThan">
      <formula>$P$10</formula>
    </cfRule>
  </conditionalFormatting>
  <conditionalFormatting sqref="P13">
    <cfRule type="cellIs" dxfId="1993" priority="864" operator="greaterThan">
      <formula>$P$10</formula>
    </cfRule>
  </conditionalFormatting>
  <conditionalFormatting sqref="N13">
    <cfRule type="cellIs" dxfId="1992" priority="863" operator="greaterThan">
      <formula>$M$10</formula>
    </cfRule>
  </conditionalFormatting>
  <conditionalFormatting sqref="N13">
    <cfRule type="cellIs" dxfId="1991" priority="862" operator="greaterThan">
      <formula>$M$10</formula>
    </cfRule>
  </conditionalFormatting>
  <conditionalFormatting sqref="Q13">
    <cfRule type="cellIs" dxfId="1990" priority="861" operator="greaterThan">
      <formula>#REF!</formula>
    </cfRule>
  </conditionalFormatting>
  <conditionalFormatting sqref="J14">
    <cfRule type="cellIs" dxfId="1989" priority="860" operator="greaterThan">
      <formula>$J$10</formula>
    </cfRule>
  </conditionalFormatting>
  <conditionalFormatting sqref="J14">
    <cfRule type="cellIs" dxfId="1988" priority="859" operator="greaterThan">
      <formula>$J$10</formula>
    </cfRule>
  </conditionalFormatting>
  <conditionalFormatting sqref="M14">
    <cfRule type="cellIs" dxfId="1987" priority="858" operator="greaterThan">
      <formula>$M$10</formula>
    </cfRule>
  </conditionalFormatting>
  <conditionalFormatting sqref="L14">
    <cfRule type="cellIs" dxfId="1986" priority="857" operator="greaterThan">
      <formula>$L$10</formula>
    </cfRule>
  </conditionalFormatting>
  <conditionalFormatting sqref="M14">
    <cfRule type="cellIs" dxfId="1985" priority="856" operator="greaterThan">
      <formula>$M$10</formula>
    </cfRule>
  </conditionalFormatting>
  <conditionalFormatting sqref="L14">
    <cfRule type="cellIs" dxfId="1984" priority="855" operator="greaterThan">
      <formula>$L$10</formula>
    </cfRule>
  </conditionalFormatting>
  <conditionalFormatting sqref="K14">
    <cfRule type="cellIs" dxfId="1983" priority="854" operator="greaterThan">
      <formula>$K$10</formula>
    </cfRule>
  </conditionalFormatting>
  <conditionalFormatting sqref="B14:D14">
    <cfRule type="cellIs" dxfId="1982" priority="853" operator="greaterThan">
      <formula>#REF!</formula>
    </cfRule>
  </conditionalFormatting>
  <conditionalFormatting sqref="B14:D14">
    <cfRule type="cellIs" dxfId="1981" priority="852" operator="greaterThan">
      <formula>#REF!</formula>
    </cfRule>
  </conditionalFormatting>
  <conditionalFormatting sqref="P14">
    <cfRule type="cellIs" dxfId="1980" priority="851" operator="greaterThan">
      <formula>$P$10</formula>
    </cfRule>
  </conditionalFormatting>
  <conditionalFormatting sqref="P14">
    <cfRule type="cellIs" dxfId="1979" priority="850" operator="greaterThan">
      <formula>$P$10</formula>
    </cfRule>
  </conditionalFormatting>
  <conditionalFormatting sqref="N14">
    <cfRule type="cellIs" dxfId="1978" priority="849" operator="greaterThan">
      <formula>$M$10</formula>
    </cfRule>
  </conditionalFormatting>
  <conditionalFormatting sqref="N14">
    <cfRule type="cellIs" dxfId="1977" priority="848" operator="greaterThan">
      <formula>$M$10</formula>
    </cfRule>
  </conditionalFormatting>
  <conditionalFormatting sqref="E14">
    <cfRule type="cellIs" dxfId="1976" priority="847" operator="greaterThan">
      <formula>#REF!</formula>
    </cfRule>
  </conditionalFormatting>
  <conditionalFormatting sqref="E14">
    <cfRule type="cellIs" dxfId="1975" priority="846" operator="greaterThan">
      <formula>#REF!</formula>
    </cfRule>
  </conditionalFormatting>
  <conditionalFormatting sqref="F14">
    <cfRule type="cellIs" dxfId="1974" priority="845" operator="greaterThan">
      <formula>#REF!</formula>
    </cfRule>
  </conditionalFormatting>
  <conditionalFormatting sqref="F14">
    <cfRule type="cellIs" dxfId="1973" priority="844" operator="greaterThan">
      <formula>#REF!</formula>
    </cfRule>
  </conditionalFormatting>
  <conditionalFormatting sqref="G14">
    <cfRule type="cellIs" dxfId="1972" priority="843" operator="greaterThan">
      <formula>#REF!</formula>
    </cfRule>
  </conditionalFormatting>
  <conditionalFormatting sqref="G14">
    <cfRule type="cellIs" dxfId="1971" priority="842" operator="greaterThan">
      <formula>#REF!</formula>
    </cfRule>
  </conditionalFormatting>
  <conditionalFormatting sqref="Q14">
    <cfRule type="cellIs" dxfId="1970" priority="841" operator="greaterThan">
      <formula>#REF!</formula>
    </cfRule>
  </conditionalFormatting>
  <conditionalFormatting sqref="O13:O15">
    <cfRule type="cellIs" dxfId="1969" priority="840" operator="greaterThan">
      <formula>$M$10</formula>
    </cfRule>
  </conditionalFormatting>
  <conditionalFormatting sqref="O13:O15">
    <cfRule type="cellIs" dxfId="1968" priority="839" operator="greaterThan">
      <formula>$M$10</formula>
    </cfRule>
  </conditionalFormatting>
  <conditionalFormatting sqref="H13">
    <cfRule type="cellIs" dxfId="1967" priority="838" operator="greaterThan">
      <formula>$E$10</formula>
    </cfRule>
  </conditionalFormatting>
  <conditionalFormatting sqref="H13">
    <cfRule type="cellIs" dxfId="1966" priority="837" operator="greaterThan">
      <formula>$E$10</formula>
    </cfRule>
  </conditionalFormatting>
  <conditionalFormatting sqref="H14">
    <cfRule type="cellIs" dxfId="1965" priority="836" operator="greaterThan">
      <formula>$E$10</formula>
    </cfRule>
  </conditionalFormatting>
  <conditionalFormatting sqref="H14">
    <cfRule type="cellIs" dxfId="1964" priority="835" operator="greaterThan">
      <formula>$E$10</formula>
    </cfRule>
  </conditionalFormatting>
  <conditionalFormatting sqref="Q15">
    <cfRule type="cellIs" dxfId="1963" priority="819" operator="greaterThan">
      <formula>#REF!</formula>
    </cfRule>
  </conditionalFormatting>
  <conditionalFormatting sqref="J15">
    <cfRule type="cellIs" dxfId="1962" priority="834" operator="greaterThan">
      <formula>$J$10</formula>
    </cfRule>
  </conditionalFormatting>
  <conditionalFormatting sqref="J15">
    <cfRule type="cellIs" dxfId="1961" priority="833" operator="greaterThan">
      <formula>$J$10</formula>
    </cfRule>
  </conditionalFormatting>
  <conditionalFormatting sqref="M15">
    <cfRule type="cellIs" dxfId="1960" priority="832" operator="greaterThan">
      <formula>$M$10</formula>
    </cfRule>
  </conditionalFormatting>
  <conditionalFormatting sqref="L15">
    <cfRule type="cellIs" dxfId="1959" priority="831" operator="greaterThan">
      <formula>$L$10</formula>
    </cfRule>
  </conditionalFormatting>
  <conditionalFormatting sqref="M15">
    <cfRule type="cellIs" dxfId="1958" priority="830" operator="greaterThan">
      <formula>$M$10</formula>
    </cfRule>
  </conditionalFormatting>
  <conditionalFormatting sqref="L15">
    <cfRule type="cellIs" dxfId="1957" priority="829" operator="greaterThan">
      <formula>$L$10</formula>
    </cfRule>
  </conditionalFormatting>
  <conditionalFormatting sqref="K15">
    <cfRule type="cellIs" dxfId="1956" priority="828" operator="greaterThan">
      <formula>$K$10</formula>
    </cfRule>
  </conditionalFormatting>
  <conditionalFormatting sqref="B15:D15">
    <cfRule type="cellIs" dxfId="1955" priority="827" operator="greaterThan">
      <formula>#REF!</formula>
    </cfRule>
  </conditionalFormatting>
  <conditionalFormatting sqref="E15:G15">
    <cfRule type="cellIs" dxfId="1954" priority="826" operator="greaterThan">
      <formula>$E$10</formula>
    </cfRule>
  </conditionalFormatting>
  <conditionalFormatting sqref="B15:D15">
    <cfRule type="cellIs" dxfId="1953" priority="825" operator="greaterThan">
      <formula>#REF!</formula>
    </cfRule>
  </conditionalFormatting>
  <conditionalFormatting sqref="E15:G15">
    <cfRule type="cellIs" dxfId="1952" priority="824" operator="greaterThan">
      <formula>$E$10</formula>
    </cfRule>
  </conditionalFormatting>
  <conditionalFormatting sqref="P15">
    <cfRule type="cellIs" dxfId="1951" priority="823" operator="greaterThan">
      <formula>$P$10</formula>
    </cfRule>
  </conditionalFormatting>
  <conditionalFormatting sqref="P15">
    <cfRule type="cellIs" dxfId="1950" priority="822" operator="greaterThan">
      <formula>$P$10</formula>
    </cfRule>
  </conditionalFormatting>
  <conditionalFormatting sqref="N15">
    <cfRule type="cellIs" dxfId="1949" priority="821" operator="greaterThan">
      <formula>$M$10</formula>
    </cfRule>
  </conditionalFormatting>
  <conditionalFormatting sqref="N15">
    <cfRule type="cellIs" dxfId="1948" priority="820" operator="greaterThan">
      <formula>$M$10</formula>
    </cfRule>
  </conditionalFormatting>
  <conditionalFormatting sqref="O15">
    <cfRule type="cellIs" dxfId="1947" priority="818" operator="greaterThan">
      <formula>$M$10</formula>
    </cfRule>
  </conditionalFormatting>
  <conditionalFormatting sqref="O15">
    <cfRule type="cellIs" dxfId="1946" priority="817" operator="greaterThan">
      <formula>$M$10</formula>
    </cfRule>
  </conditionalFormatting>
  <conditionalFormatting sqref="H15">
    <cfRule type="cellIs" dxfId="1945" priority="816" operator="greaterThan">
      <formula>$E$10</formula>
    </cfRule>
  </conditionalFormatting>
  <conditionalFormatting sqref="H15">
    <cfRule type="cellIs" dxfId="1944" priority="815" operator="greaterThan">
      <formula>$E$10</formula>
    </cfRule>
  </conditionalFormatting>
  <conditionalFormatting sqref="J12">
    <cfRule type="cellIs" dxfId="1943" priority="814" operator="greaterThan">
      <formula>$J$10</formula>
    </cfRule>
  </conditionalFormatting>
  <conditionalFormatting sqref="J12">
    <cfRule type="cellIs" dxfId="1942" priority="813" operator="greaterThan">
      <formula>$J$10</formula>
    </cfRule>
  </conditionalFormatting>
  <conditionalFormatting sqref="M12">
    <cfRule type="cellIs" dxfId="1941" priority="812" operator="greaterThan">
      <formula>$M$10</formula>
    </cfRule>
  </conditionalFormatting>
  <conditionalFormatting sqref="L12">
    <cfRule type="cellIs" dxfId="1940" priority="811" operator="greaterThan">
      <formula>$L$10</formula>
    </cfRule>
  </conditionalFormatting>
  <conditionalFormatting sqref="M12">
    <cfRule type="cellIs" dxfId="1939" priority="810" operator="greaterThan">
      <formula>$M$10</formula>
    </cfRule>
  </conditionalFormatting>
  <conditionalFormatting sqref="L12">
    <cfRule type="cellIs" dxfId="1938" priority="809" operator="greaterThan">
      <formula>$L$10</formula>
    </cfRule>
  </conditionalFormatting>
  <conditionalFormatting sqref="K12">
    <cfRule type="cellIs" dxfId="1937" priority="808" operator="greaterThan">
      <formula>$K$10</formula>
    </cfRule>
  </conditionalFormatting>
  <conditionalFormatting sqref="B12:D12">
    <cfRule type="cellIs" dxfId="1936" priority="807" operator="greaterThan">
      <formula>#REF!</formula>
    </cfRule>
  </conditionalFormatting>
  <conditionalFormatting sqref="E12:G12">
    <cfRule type="cellIs" dxfId="1935" priority="806" operator="greaterThan">
      <formula>$E$10</formula>
    </cfRule>
  </conditionalFormatting>
  <conditionalFormatting sqref="B12:D12">
    <cfRule type="cellIs" dxfId="1934" priority="805" operator="greaterThan">
      <formula>#REF!</formula>
    </cfRule>
  </conditionalFormatting>
  <conditionalFormatting sqref="E12:G12">
    <cfRule type="cellIs" dxfId="1933" priority="804" operator="greaterThan">
      <formula>$E$10</formula>
    </cfRule>
  </conditionalFormatting>
  <conditionalFormatting sqref="P12">
    <cfRule type="cellIs" dxfId="1932" priority="803" operator="greaterThan">
      <formula>$P$10</formula>
    </cfRule>
  </conditionalFormatting>
  <conditionalFormatting sqref="P12">
    <cfRule type="cellIs" dxfId="1931" priority="802" operator="greaterThan">
      <formula>$P$10</formula>
    </cfRule>
  </conditionalFormatting>
  <conditionalFormatting sqref="N12">
    <cfRule type="cellIs" dxfId="1930" priority="801" operator="greaterThan">
      <formula>$M$10</formula>
    </cfRule>
  </conditionalFormatting>
  <conditionalFormatting sqref="N12">
    <cfRule type="cellIs" dxfId="1929" priority="800" operator="greaterThan">
      <formula>$M$10</formula>
    </cfRule>
  </conditionalFormatting>
  <conditionalFormatting sqref="Q12">
    <cfRule type="cellIs" dxfId="1928" priority="799" operator="greaterThan">
      <formula>#REF!</formula>
    </cfRule>
  </conditionalFormatting>
  <conditionalFormatting sqref="J13">
    <cfRule type="cellIs" dxfId="1927" priority="798" operator="greaterThan">
      <formula>$J$10</formula>
    </cfRule>
  </conditionalFormatting>
  <conditionalFormatting sqref="J13">
    <cfRule type="cellIs" dxfId="1926" priority="797" operator="greaterThan">
      <formula>$J$10</formula>
    </cfRule>
  </conditionalFormatting>
  <conditionalFormatting sqref="M13">
    <cfRule type="cellIs" dxfId="1925" priority="796" operator="greaterThan">
      <formula>$M$10</formula>
    </cfRule>
  </conditionalFormatting>
  <conditionalFormatting sqref="L13">
    <cfRule type="cellIs" dxfId="1924" priority="795" operator="greaterThan">
      <formula>$L$10</formula>
    </cfRule>
  </conditionalFormatting>
  <conditionalFormatting sqref="M13">
    <cfRule type="cellIs" dxfId="1923" priority="794" operator="greaterThan">
      <formula>$M$10</formula>
    </cfRule>
  </conditionalFormatting>
  <conditionalFormatting sqref="L13">
    <cfRule type="cellIs" dxfId="1922" priority="793" operator="greaterThan">
      <formula>$L$10</formula>
    </cfRule>
  </conditionalFormatting>
  <conditionalFormatting sqref="K13">
    <cfRule type="cellIs" dxfId="1921" priority="792" operator="greaterThan">
      <formula>$K$10</formula>
    </cfRule>
  </conditionalFormatting>
  <conditionalFormatting sqref="B13:D13">
    <cfRule type="cellIs" dxfId="1920" priority="791" operator="greaterThan">
      <formula>#REF!</formula>
    </cfRule>
  </conditionalFormatting>
  <conditionalFormatting sqref="E13:G13">
    <cfRule type="cellIs" dxfId="1919" priority="790" operator="greaterThan">
      <formula>$E$10</formula>
    </cfRule>
  </conditionalFormatting>
  <conditionalFormatting sqref="B13:D13">
    <cfRule type="cellIs" dxfId="1918" priority="789" operator="greaterThan">
      <formula>#REF!</formula>
    </cfRule>
  </conditionalFormatting>
  <conditionalFormatting sqref="E13:G13">
    <cfRule type="cellIs" dxfId="1917" priority="788" operator="greaterThan">
      <formula>$E$10</formula>
    </cfRule>
  </conditionalFormatting>
  <conditionalFormatting sqref="P13">
    <cfRule type="cellIs" dxfId="1916" priority="787" operator="greaterThan">
      <formula>$P$10</formula>
    </cfRule>
  </conditionalFormatting>
  <conditionalFormatting sqref="P13">
    <cfRule type="cellIs" dxfId="1915" priority="786" operator="greaterThan">
      <formula>$P$10</formula>
    </cfRule>
  </conditionalFormatting>
  <conditionalFormatting sqref="N13">
    <cfRule type="cellIs" dxfId="1914" priority="785" operator="greaterThan">
      <formula>$M$10</formula>
    </cfRule>
  </conditionalFormatting>
  <conditionalFormatting sqref="N13">
    <cfRule type="cellIs" dxfId="1913" priority="784" operator="greaterThan">
      <formula>$M$10</formula>
    </cfRule>
  </conditionalFormatting>
  <conditionalFormatting sqref="Q13">
    <cfRule type="cellIs" dxfId="1912" priority="783" operator="greaterThan">
      <formula>#REF!</formula>
    </cfRule>
  </conditionalFormatting>
  <conditionalFormatting sqref="J14">
    <cfRule type="cellIs" dxfId="1911" priority="782" operator="greaterThan">
      <formula>$J$10</formula>
    </cfRule>
  </conditionalFormatting>
  <conditionalFormatting sqref="J14">
    <cfRule type="cellIs" dxfId="1910" priority="781" operator="greaterThan">
      <formula>$J$10</formula>
    </cfRule>
  </conditionalFormatting>
  <conditionalFormatting sqref="M14">
    <cfRule type="cellIs" dxfId="1909" priority="780" operator="greaterThan">
      <formula>$M$10</formula>
    </cfRule>
  </conditionalFormatting>
  <conditionalFormatting sqref="L14">
    <cfRule type="cellIs" dxfId="1908" priority="779" operator="greaterThan">
      <formula>$L$10</formula>
    </cfRule>
  </conditionalFormatting>
  <conditionalFormatting sqref="M14">
    <cfRule type="cellIs" dxfId="1907" priority="778" operator="greaterThan">
      <formula>$M$10</formula>
    </cfRule>
  </conditionalFormatting>
  <conditionalFormatting sqref="L14">
    <cfRule type="cellIs" dxfId="1906" priority="777" operator="greaterThan">
      <formula>$L$10</formula>
    </cfRule>
  </conditionalFormatting>
  <conditionalFormatting sqref="K14">
    <cfRule type="cellIs" dxfId="1905" priority="776" operator="greaterThan">
      <formula>$K$10</formula>
    </cfRule>
  </conditionalFormatting>
  <conditionalFormatting sqref="B14:D14">
    <cfRule type="cellIs" dxfId="1904" priority="775" operator="greaterThan">
      <formula>#REF!</formula>
    </cfRule>
  </conditionalFormatting>
  <conditionalFormatting sqref="E14:G14">
    <cfRule type="cellIs" dxfId="1903" priority="774" operator="greaterThan">
      <formula>$E$10</formula>
    </cfRule>
  </conditionalFormatting>
  <conditionalFormatting sqref="B14:D14">
    <cfRule type="cellIs" dxfId="1902" priority="773" operator="greaterThan">
      <formula>#REF!</formula>
    </cfRule>
  </conditionalFormatting>
  <conditionalFormatting sqref="E14:G14">
    <cfRule type="cellIs" dxfId="1901" priority="772" operator="greaterThan">
      <formula>$E$10</formula>
    </cfRule>
  </conditionalFormatting>
  <conditionalFormatting sqref="P14">
    <cfRule type="cellIs" dxfId="1900" priority="771" operator="greaterThan">
      <formula>$P$10</formula>
    </cfRule>
  </conditionalFormatting>
  <conditionalFormatting sqref="P14">
    <cfRule type="cellIs" dxfId="1899" priority="770" operator="greaterThan">
      <formula>$P$10</formula>
    </cfRule>
  </conditionalFormatting>
  <conditionalFormatting sqref="N14">
    <cfRule type="cellIs" dxfId="1898" priority="769" operator="greaterThan">
      <formula>$M$10</formula>
    </cfRule>
  </conditionalFormatting>
  <conditionalFormatting sqref="N14">
    <cfRule type="cellIs" dxfId="1897" priority="768" operator="greaterThan">
      <formula>$M$10</formula>
    </cfRule>
  </conditionalFormatting>
  <conditionalFormatting sqref="Q14">
    <cfRule type="cellIs" dxfId="1896" priority="767" operator="greaterThan">
      <formula>#REF!</formula>
    </cfRule>
  </conditionalFormatting>
  <conditionalFormatting sqref="J15">
    <cfRule type="cellIs" dxfId="1895" priority="766" operator="greaterThan">
      <formula>$J$10</formula>
    </cfRule>
  </conditionalFormatting>
  <conditionalFormatting sqref="J15">
    <cfRule type="cellIs" dxfId="1894" priority="765" operator="greaterThan">
      <formula>$J$10</formula>
    </cfRule>
  </conditionalFormatting>
  <conditionalFormatting sqref="M15">
    <cfRule type="cellIs" dxfId="1893" priority="764" operator="greaterThan">
      <formula>$M$10</formula>
    </cfRule>
  </conditionalFormatting>
  <conditionalFormatting sqref="L15">
    <cfRule type="cellIs" dxfId="1892" priority="763" operator="greaterThan">
      <formula>$L$10</formula>
    </cfRule>
  </conditionalFormatting>
  <conditionalFormatting sqref="M15">
    <cfRule type="cellIs" dxfId="1891" priority="762" operator="greaterThan">
      <formula>$M$10</formula>
    </cfRule>
  </conditionalFormatting>
  <conditionalFormatting sqref="L15">
    <cfRule type="cellIs" dxfId="1890" priority="761" operator="greaterThan">
      <formula>$L$10</formula>
    </cfRule>
  </conditionalFormatting>
  <conditionalFormatting sqref="K15">
    <cfRule type="cellIs" dxfId="1889" priority="760" operator="greaterThan">
      <formula>$K$10</formula>
    </cfRule>
  </conditionalFormatting>
  <conditionalFormatting sqref="B15:D15">
    <cfRule type="cellIs" dxfId="1888" priority="759" operator="greaterThan">
      <formula>#REF!</formula>
    </cfRule>
  </conditionalFormatting>
  <conditionalFormatting sqref="B15:D15">
    <cfRule type="cellIs" dxfId="1887" priority="758" operator="greaterThan">
      <formula>#REF!</formula>
    </cfRule>
  </conditionalFormatting>
  <conditionalFormatting sqref="P15">
    <cfRule type="cellIs" dxfId="1886" priority="757" operator="greaterThan">
      <formula>$P$10</formula>
    </cfRule>
  </conditionalFormatting>
  <conditionalFormatting sqref="P15">
    <cfRule type="cellIs" dxfId="1885" priority="756" operator="greaterThan">
      <formula>$P$10</formula>
    </cfRule>
  </conditionalFormatting>
  <conditionalFormatting sqref="N15">
    <cfRule type="cellIs" dxfId="1884" priority="755" operator="greaterThan">
      <formula>$M$10</formula>
    </cfRule>
  </conditionalFormatting>
  <conditionalFormatting sqref="N15">
    <cfRule type="cellIs" dxfId="1883" priority="754" operator="greaterThan">
      <formula>$M$10</formula>
    </cfRule>
  </conditionalFormatting>
  <conditionalFormatting sqref="E15">
    <cfRule type="cellIs" dxfId="1882" priority="753" operator="greaterThan">
      <formula>#REF!</formula>
    </cfRule>
  </conditionalFormatting>
  <conditionalFormatting sqref="E15">
    <cfRule type="cellIs" dxfId="1881" priority="752" operator="greaterThan">
      <formula>#REF!</formula>
    </cfRule>
  </conditionalFormatting>
  <conditionalFormatting sqref="F15">
    <cfRule type="cellIs" dxfId="1880" priority="751" operator="greaterThan">
      <formula>#REF!</formula>
    </cfRule>
  </conditionalFormatting>
  <conditionalFormatting sqref="F15">
    <cfRule type="cellIs" dxfId="1879" priority="750" operator="greaterThan">
      <formula>#REF!</formula>
    </cfRule>
  </conditionalFormatting>
  <conditionalFormatting sqref="G15">
    <cfRule type="cellIs" dxfId="1878" priority="749" operator="greaterThan">
      <formula>#REF!</formula>
    </cfRule>
  </conditionalFormatting>
  <conditionalFormatting sqref="G15">
    <cfRule type="cellIs" dxfId="1877" priority="748" operator="greaterThan">
      <formula>#REF!</formula>
    </cfRule>
  </conditionalFormatting>
  <conditionalFormatting sqref="Q15">
    <cfRule type="cellIs" dxfId="1876" priority="747" operator="greaterThan">
      <formula>#REF!</formula>
    </cfRule>
  </conditionalFormatting>
  <conditionalFormatting sqref="H14">
    <cfRule type="cellIs" dxfId="1875" priority="746" operator="greaterThan">
      <formula>$E$10</formula>
    </cfRule>
  </conditionalFormatting>
  <conditionalFormatting sqref="H14">
    <cfRule type="cellIs" dxfId="1874" priority="745" operator="greaterThan">
      <formula>$E$10</formula>
    </cfRule>
  </conditionalFormatting>
  <conditionalFormatting sqref="H15">
    <cfRule type="cellIs" dxfId="1873" priority="744" operator="greaterThan">
      <formula>$E$10</formula>
    </cfRule>
  </conditionalFormatting>
  <conditionalFormatting sqref="H15">
    <cfRule type="cellIs" dxfId="1872" priority="743" operator="greaterThan">
      <formula>$E$10</formula>
    </cfRule>
  </conditionalFormatting>
  <conditionalFormatting sqref="Q16">
    <cfRule type="cellIs" dxfId="1871" priority="727" operator="greaterThan">
      <formula>#REF!</formula>
    </cfRule>
  </conditionalFormatting>
  <conditionalFormatting sqref="J16">
    <cfRule type="cellIs" dxfId="1870" priority="742" operator="greaterThan">
      <formula>$J$10</formula>
    </cfRule>
  </conditionalFormatting>
  <conditionalFormatting sqref="J16">
    <cfRule type="cellIs" dxfId="1869" priority="741" operator="greaterThan">
      <formula>$J$10</formula>
    </cfRule>
  </conditionalFormatting>
  <conditionalFormatting sqref="M16">
    <cfRule type="cellIs" dxfId="1868" priority="740" operator="greaterThan">
      <formula>$M$10</formula>
    </cfRule>
  </conditionalFormatting>
  <conditionalFormatting sqref="L16">
    <cfRule type="cellIs" dxfId="1867" priority="739" operator="greaterThan">
      <formula>$L$10</formula>
    </cfRule>
  </conditionalFormatting>
  <conditionalFormatting sqref="M16">
    <cfRule type="cellIs" dxfId="1866" priority="738" operator="greaterThan">
      <formula>$M$10</formula>
    </cfRule>
  </conditionalFormatting>
  <conditionalFormatting sqref="L16">
    <cfRule type="cellIs" dxfId="1865" priority="737" operator="greaterThan">
      <formula>$L$10</formula>
    </cfRule>
  </conditionalFormatting>
  <conditionalFormatting sqref="K16">
    <cfRule type="cellIs" dxfId="1864" priority="736" operator="greaterThan">
      <formula>$K$10</formula>
    </cfRule>
  </conditionalFormatting>
  <conditionalFormatting sqref="B16:D16">
    <cfRule type="cellIs" dxfId="1863" priority="735" operator="greaterThan">
      <formula>#REF!</formula>
    </cfRule>
  </conditionalFormatting>
  <conditionalFormatting sqref="E16:G16">
    <cfRule type="cellIs" dxfId="1862" priority="734" operator="greaterThan">
      <formula>$E$10</formula>
    </cfRule>
  </conditionalFormatting>
  <conditionalFormatting sqref="B16:D16">
    <cfRule type="cellIs" dxfId="1861" priority="733" operator="greaterThan">
      <formula>#REF!</formula>
    </cfRule>
  </conditionalFormatting>
  <conditionalFormatting sqref="E16:G16">
    <cfRule type="cellIs" dxfId="1860" priority="732" operator="greaterThan">
      <formula>$E$10</formula>
    </cfRule>
  </conditionalFormatting>
  <conditionalFormatting sqref="P16">
    <cfRule type="cellIs" dxfId="1859" priority="731" operator="greaterThan">
      <formula>$P$10</formula>
    </cfRule>
  </conditionalFormatting>
  <conditionalFormatting sqref="P16">
    <cfRule type="cellIs" dxfId="1858" priority="730" operator="greaterThan">
      <formula>$P$10</formula>
    </cfRule>
  </conditionalFormatting>
  <conditionalFormatting sqref="N16">
    <cfRule type="cellIs" dxfId="1857" priority="729" operator="greaterThan">
      <formula>$M$10</formula>
    </cfRule>
  </conditionalFormatting>
  <conditionalFormatting sqref="N16">
    <cfRule type="cellIs" dxfId="1856" priority="728" operator="greaterThan">
      <formula>$M$10</formula>
    </cfRule>
  </conditionalFormatting>
  <conditionalFormatting sqref="O16">
    <cfRule type="cellIs" dxfId="1855" priority="726" operator="greaterThan">
      <formula>$M$10</formula>
    </cfRule>
  </conditionalFormatting>
  <conditionalFormatting sqref="O16">
    <cfRule type="cellIs" dxfId="1854" priority="725" operator="greaterThan">
      <formula>$M$10</formula>
    </cfRule>
  </conditionalFormatting>
  <conditionalFormatting sqref="H16">
    <cfRule type="cellIs" dxfId="1853" priority="724" operator="greaterThan">
      <formula>$E$10</formula>
    </cfRule>
  </conditionalFormatting>
  <conditionalFormatting sqref="H16">
    <cfRule type="cellIs" dxfId="1852" priority="723" operator="greaterThan">
      <formula>$E$10</formula>
    </cfRule>
  </conditionalFormatting>
  <conditionalFormatting sqref="J11">
    <cfRule type="cellIs" dxfId="1851" priority="722" operator="greaterThan">
      <formula>$J$10</formula>
    </cfRule>
  </conditionalFormatting>
  <conditionalFormatting sqref="J11">
    <cfRule type="cellIs" dxfId="1850" priority="721" operator="greaterThan">
      <formula>$J$10</formula>
    </cfRule>
  </conditionalFormatting>
  <conditionalFormatting sqref="M11">
    <cfRule type="cellIs" dxfId="1849" priority="720" operator="greaterThan">
      <formula>$M$10</formula>
    </cfRule>
  </conditionalFormatting>
  <conditionalFormatting sqref="L11">
    <cfRule type="cellIs" dxfId="1848" priority="719" operator="greaterThan">
      <formula>$L$10</formula>
    </cfRule>
  </conditionalFormatting>
  <conditionalFormatting sqref="M11">
    <cfRule type="cellIs" dxfId="1847" priority="718" operator="greaterThan">
      <formula>$M$10</formula>
    </cfRule>
  </conditionalFormatting>
  <conditionalFormatting sqref="L11">
    <cfRule type="cellIs" dxfId="1846" priority="717" operator="greaterThan">
      <formula>$L$10</formula>
    </cfRule>
  </conditionalFormatting>
  <conditionalFormatting sqref="K11">
    <cfRule type="cellIs" dxfId="1845" priority="716" operator="greaterThan">
      <formula>$K$10</formula>
    </cfRule>
  </conditionalFormatting>
  <conditionalFormatting sqref="B11:D11">
    <cfRule type="cellIs" dxfId="1844" priority="715" operator="greaterThan">
      <formula>#REF!</formula>
    </cfRule>
  </conditionalFormatting>
  <conditionalFormatting sqref="E11:G11">
    <cfRule type="cellIs" dxfId="1843" priority="714" operator="greaterThan">
      <formula>$E$10</formula>
    </cfRule>
  </conditionalFormatting>
  <conditionalFormatting sqref="B11:D11">
    <cfRule type="cellIs" dxfId="1842" priority="713" operator="greaterThan">
      <formula>#REF!</formula>
    </cfRule>
  </conditionalFormatting>
  <conditionalFormatting sqref="E11:G11">
    <cfRule type="cellIs" dxfId="1841" priority="712" operator="greaterThan">
      <formula>$E$10</formula>
    </cfRule>
  </conditionalFormatting>
  <conditionalFormatting sqref="P11">
    <cfRule type="cellIs" dxfId="1840" priority="711" operator="greaterThan">
      <formula>$P$10</formula>
    </cfRule>
  </conditionalFormatting>
  <conditionalFormatting sqref="P11">
    <cfRule type="cellIs" dxfId="1839" priority="710" operator="greaterThan">
      <formula>$P$10</formula>
    </cfRule>
  </conditionalFormatting>
  <conditionalFormatting sqref="N11">
    <cfRule type="cellIs" dxfId="1838" priority="709" operator="greaterThan">
      <formula>$M$10</formula>
    </cfRule>
  </conditionalFormatting>
  <conditionalFormatting sqref="N11">
    <cfRule type="cellIs" dxfId="1837" priority="708" operator="greaterThan">
      <formula>$M$10</formula>
    </cfRule>
  </conditionalFormatting>
  <conditionalFormatting sqref="Q11">
    <cfRule type="cellIs" dxfId="1836" priority="707" operator="greaterThan">
      <formula>#REF!</formula>
    </cfRule>
  </conditionalFormatting>
  <conditionalFormatting sqref="O11">
    <cfRule type="cellIs" dxfId="1835" priority="706" operator="greaterThan">
      <formula>$M$10</formula>
    </cfRule>
  </conditionalFormatting>
  <conditionalFormatting sqref="O11">
    <cfRule type="cellIs" dxfId="1834" priority="705" operator="greaterThan">
      <formula>$M$10</formula>
    </cfRule>
  </conditionalFormatting>
  <conditionalFormatting sqref="H11">
    <cfRule type="cellIs" dxfId="1833" priority="704" operator="greaterThan">
      <formula>$E$10</formula>
    </cfRule>
  </conditionalFormatting>
  <conditionalFormatting sqref="H11">
    <cfRule type="cellIs" dxfId="1832" priority="703" operator="greaterThan">
      <formula>$E$10</formula>
    </cfRule>
  </conditionalFormatting>
  <conditionalFormatting sqref="J17">
    <cfRule type="cellIs" dxfId="1831" priority="702" operator="greaterThan">
      <formula>$J$10</formula>
    </cfRule>
  </conditionalFormatting>
  <conditionalFormatting sqref="J17">
    <cfRule type="cellIs" dxfId="1830" priority="701" operator="greaterThan">
      <formula>$J$10</formula>
    </cfRule>
  </conditionalFormatting>
  <conditionalFormatting sqref="M17">
    <cfRule type="cellIs" dxfId="1829" priority="700" operator="greaterThan">
      <formula>$M$10</formula>
    </cfRule>
  </conditionalFormatting>
  <conditionalFormatting sqref="L17">
    <cfRule type="cellIs" dxfId="1828" priority="699" operator="greaterThan">
      <formula>$L$10</formula>
    </cfRule>
  </conditionalFormatting>
  <conditionalFormatting sqref="M17">
    <cfRule type="cellIs" dxfId="1827" priority="698" operator="greaterThan">
      <formula>$M$10</formula>
    </cfRule>
  </conditionalFormatting>
  <conditionalFormatting sqref="L17">
    <cfRule type="cellIs" dxfId="1826" priority="697" operator="greaterThan">
      <formula>$L$10</formula>
    </cfRule>
  </conditionalFormatting>
  <conditionalFormatting sqref="K17">
    <cfRule type="cellIs" dxfId="1825" priority="696" operator="greaterThan">
      <formula>$K$10</formula>
    </cfRule>
  </conditionalFormatting>
  <conditionalFormatting sqref="B17:D17">
    <cfRule type="cellIs" dxfId="1824" priority="695" operator="greaterThan">
      <formula>#REF!</formula>
    </cfRule>
  </conditionalFormatting>
  <conditionalFormatting sqref="E17:G17">
    <cfRule type="cellIs" dxfId="1823" priority="694" operator="greaterThan">
      <formula>$E$10</formula>
    </cfRule>
  </conditionalFormatting>
  <conditionalFormatting sqref="B17:D17">
    <cfRule type="cellIs" dxfId="1822" priority="693" operator="greaterThan">
      <formula>#REF!</formula>
    </cfRule>
  </conditionalFormatting>
  <conditionalFormatting sqref="E17:G17">
    <cfRule type="cellIs" dxfId="1821" priority="692" operator="greaterThan">
      <formula>$E$10</formula>
    </cfRule>
  </conditionalFormatting>
  <conditionalFormatting sqref="P17">
    <cfRule type="cellIs" dxfId="1820" priority="691" operator="greaterThan">
      <formula>$P$10</formula>
    </cfRule>
  </conditionalFormatting>
  <conditionalFormatting sqref="P17">
    <cfRule type="cellIs" dxfId="1819" priority="690" operator="greaterThan">
      <formula>$P$10</formula>
    </cfRule>
  </conditionalFormatting>
  <conditionalFormatting sqref="N17">
    <cfRule type="cellIs" dxfId="1818" priority="689" operator="greaterThan">
      <formula>$M$10</formula>
    </cfRule>
  </conditionalFormatting>
  <conditionalFormatting sqref="N17">
    <cfRule type="cellIs" dxfId="1817" priority="688" operator="greaterThan">
      <formula>$M$10</formula>
    </cfRule>
  </conditionalFormatting>
  <conditionalFormatting sqref="Q17">
    <cfRule type="cellIs" dxfId="1816" priority="687" operator="greaterThan">
      <formula>#REF!</formula>
    </cfRule>
  </conditionalFormatting>
  <conditionalFormatting sqref="O17">
    <cfRule type="cellIs" dxfId="1815" priority="686" operator="greaterThan">
      <formula>$M$10</formula>
    </cfRule>
  </conditionalFormatting>
  <conditionalFormatting sqref="O17">
    <cfRule type="cellIs" dxfId="1814" priority="685" operator="greaterThan">
      <formula>$M$10</formula>
    </cfRule>
  </conditionalFormatting>
  <conditionalFormatting sqref="H17">
    <cfRule type="cellIs" dxfId="1813" priority="684" operator="greaterThan">
      <formula>$E$10</formula>
    </cfRule>
  </conditionalFormatting>
  <conditionalFormatting sqref="H17">
    <cfRule type="cellIs" dxfId="1812" priority="683" operator="greaterThan">
      <formula>$E$10</formula>
    </cfRule>
  </conditionalFormatting>
  <conditionalFormatting sqref="J23">
    <cfRule type="cellIs" dxfId="1811" priority="682" operator="greaterThan">
      <formula>$J$10</formula>
    </cfRule>
  </conditionalFormatting>
  <conditionalFormatting sqref="J23">
    <cfRule type="cellIs" dxfId="1810" priority="681" operator="greaterThan">
      <formula>$J$10</formula>
    </cfRule>
  </conditionalFormatting>
  <conditionalFormatting sqref="M23">
    <cfRule type="cellIs" dxfId="1809" priority="680" operator="greaterThan">
      <formula>$M$10</formula>
    </cfRule>
  </conditionalFormatting>
  <conditionalFormatting sqref="L23">
    <cfRule type="cellIs" dxfId="1808" priority="679" operator="greaterThan">
      <formula>$L$10</formula>
    </cfRule>
  </conditionalFormatting>
  <conditionalFormatting sqref="M23">
    <cfRule type="cellIs" dxfId="1807" priority="678" operator="greaterThan">
      <formula>$M$10</formula>
    </cfRule>
  </conditionalFormatting>
  <conditionalFormatting sqref="L23">
    <cfRule type="cellIs" dxfId="1806" priority="677" operator="greaterThan">
      <formula>$L$10</formula>
    </cfRule>
  </conditionalFormatting>
  <conditionalFormatting sqref="K23">
    <cfRule type="cellIs" dxfId="1805" priority="676" operator="greaterThan">
      <formula>$K$10</formula>
    </cfRule>
  </conditionalFormatting>
  <conditionalFormatting sqref="B23:D23">
    <cfRule type="cellIs" dxfId="1804" priority="675" operator="greaterThan">
      <formula>#REF!</formula>
    </cfRule>
  </conditionalFormatting>
  <conditionalFormatting sqref="E23:G23">
    <cfRule type="cellIs" dxfId="1803" priority="674" operator="greaterThan">
      <formula>$E$10</formula>
    </cfRule>
  </conditionalFormatting>
  <conditionalFormatting sqref="B23:D23">
    <cfRule type="cellIs" dxfId="1802" priority="673" operator="greaterThan">
      <formula>#REF!</formula>
    </cfRule>
  </conditionalFormatting>
  <conditionalFormatting sqref="E23:G23">
    <cfRule type="cellIs" dxfId="1801" priority="672" operator="greaterThan">
      <formula>$E$10</formula>
    </cfRule>
  </conditionalFormatting>
  <conditionalFormatting sqref="P23">
    <cfRule type="cellIs" dxfId="1800" priority="671" operator="greaterThan">
      <formula>$P$10</formula>
    </cfRule>
  </conditionalFormatting>
  <conditionalFormatting sqref="P23">
    <cfRule type="cellIs" dxfId="1799" priority="670" operator="greaterThan">
      <formula>$P$10</formula>
    </cfRule>
  </conditionalFormatting>
  <conditionalFormatting sqref="N23">
    <cfRule type="cellIs" dxfId="1798" priority="669" operator="greaterThan">
      <formula>$M$10</formula>
    </cfRule>
  </conditionalFormatting>
  <conditionalFormatting sqref="N23">
    <cfRule type="cellIs" dxfId="1797" priority="668" operator="greaterThan">
      <formula>$M$10</formula>
    </cfRule>
  </conditionalFormatting>
  <conditionalFormatting sqref="Q23">
    <cfRule type="cellIs" dxfId="1796" priority="667" operator="greaterThan">
      <formula>#REF!</formula>
    </cfRule>
  </conditionalFormatting>
  <conditionalFormatting sqref="O23">
    <cfRule type="cellIs" dxfId="1795" priority="666" operator="greaterThan">
      <formula>$M$10</formula>
    </cfRule>
  </conditionalFormatting>
  <conditionalFormatting sqref="O23">
    <cfRule type="cellIs" dxfId="1794" priority="665" operator="greaterThan">
      <formula>$M$10</formula>
    </cfRule>
  </conditionalFormatting>
  <conditionalFormatting sqref="H23">
    <cfRule type="cellIs" dxfId="1793" priority="664" operator="greaterThan">
      <formula>$E$10</formula>
    </cfRule>
  </conditionalFormatting>
  <conditionalFormatting sqref="H23">
    <cfRule type="cellIs" dxfId="1792" priority="663" operator="greaterThan">
      <formula>$E$10</formula>
    </cfRule>
  </conditionalFormatting>
  <conditionalFormatting sqref="J19">
    <cfRule type="cellIs" dxfId="1791" priority="662" operator="greaterThan">
      <formula>$J$10</formula>
    </cfRule>
  </conditionalFormatting>
  <conditionalFormatting sqref="J19">
    <cfRule type="cellIs" dxfId="1790" priority="661" operator="greaterThan">
      <formula>$J$10</formula>
    </cfRule>
  </conditionalFormatting>
  <conditionalFormatting sqref="M19">
    <cfRule type="cellIs" dxfId="1789" priority="660" operator="greaterThan">
      <formula>$M$10</formula>
    </cfRule>
  </conditionalFormatting>
  <conditionalFormatting sqref="L19">
    <cfRule type="cellIs" dxfId="1788" priority="659" operator="greaterThan">
      <formula>$L$10</formula>
    </cfRule>
  </conditionalFormatting>
  <conditionalFormatting sqref="M19">
    <cfRule type="cellIs" dxfId="1787" priority="658" operator="greaterThan">
      <formula>$M$10</formula>
    </cfRule>
  </conditionalFormatting>
  <conditionalFormatting sqref="L19">
    <cfRule type="cellIs" dxfId="1786" priority="657" operator="greaterThan">
      <formula>$L$10</formula>
    </cfRule>
  </conditionalFormatting>
  <conditionalFormatting sqref="K19">
    <cfRule type="cellIs" dxfId="1785" priority="656" operator="greaterThan">
      <formula>$K$10</formula>
    </cfRule>
  </conditionalFormatting>
  <conditionalFormatting sqref="B19:D19">
    <cfRule type="cellIs" dxfId="1784" priority="655" operator="greaterThan">
      <formula>#REF!</formula>
    </cfRule>
  </conditionalFormatting>
  <conditionalFormatting sqref="E19:G19">
    <cfRule type="cellIs" dxfId="1783" priority="654" operator="greaterThan">
      <formula>$E$10</formula>
    </cfRule>
  </conditionalFormatting>
  <conditionalFormatting sqref="B19:D19">
    <cfRule type="cellIs" dxfId="1782" priority="653" operator="greaterThan">
      <formula>#REF!</formula>
    </cfRule>
  </conditionalFormatting>
  <conditionalFormatting sqref="E19:G19">
    <cfRule type="cellIs" dxfId="1781" priority="652" operator="greaterThan">
      <formula>$E$10</formula>
    </cfRule>
  </conditionalFormatting>
  <conditionalFormatting sqref="P19">
    <cfRule type="cellIs" dxfId="1780" priority="651" operator="greaterThan">
      <formula>$P$10</formula>
    </cfRule>
  </conditionalFormatting>
  <conditionalFormatting sqref="P19">
    <cfRule type="cellIs" dxfId="1779" priority="650" operator="greaterThan">
      <formula>$P$10</formula>
    </cfRule>
  </conditionalFormatting>
  <conditionalFormatting sqref="N19">
    <cfRule type="cellIs" dxfId="1778" priority="649" operator="greaterThan">
      <formula>$M$10</formula>
    </cfRule>
  </conditionalFormatting>
  <conditionalFormatting sqref="N19">
    <cfRule type="cellIs" dxfId="1777" priority="648" operator="greaterThan">
      <formula>$M$10</formula>
    </cfRule>
  </conditionalFormatting>
  <conditionalFormatting sqref="Q19">
    <cfRule type="cellIs" dxfId="1776" priority="647" operator="greaterThan">
      <formula>#REF!</formula>
    </cfRule>
  </conditionalFormatting>
  <conditionalFormatting sqref="O19:O20">
    <cfRule type="cellIs" dxfId="1775" priority="646" operator="greaterThan">
      <formula>$M$10</formula>
    </cfRule>
  </conditionalFormatting>
  <conditionalFormatting sqref="O19:O20">
    <cfRule type="cellIs" dxfId="1774" priority="645" operator="greaterThan">
      <formula>$M$10</formula>
    </cfRule>
  </conditionalFormatting>
  <conditionalFormatting sqref="H19:H20">
    <cfRule type="cellIs" dxfId="1773" priority="644" operator="greaterThan">
      <formula>$E$10</formula>
    </cfRule>
  </conditionalFormatting>
  <conditionalFormatting sqref="H19:H20">
    <cfRule type="cellIs" dxfId="1772" priority="643" operator="greaterThan">
      <formula>$E$10</formula>
    </cfRule>
  </conditionalFormatting>
  <conditionalFormatting sqref="J20">
    <cfRule type="cellIs" dxfId="1771" priority="642" operator="greaterThan">
      <formula>$J$10</formula>
    </cfRule>
  </conditionalFormatting>
  <conditionalFormatting sqref="J20">
    <cfRule type="cellIs" dxfId="1770" priority="641" operator="greaterThan">
      <formula>$J$10</formula>
    </cfRule>
  </conditionalFormatting>
  <conditionalFormatting sqref="M20">
    <cfRule type="cellIs" dxfId="1769" priority="640" operator="greaterThan">
      <formula>$M$10</formula>
    </cfRule>
  </conditionalFormatting>
  <conditionalFormatting sqref="L20">
    <cfRule type="cellIs" dxfId="1768" priority="639" operator="greaterThan">
      <formula>$L$10</formula>
    </cfRule>
  </conditionalFormatting>
  <conditionalFormatting sqref="M20">
    <cfRule type="cellIs" dxfId="1767" priority="638" operator="greaterThan">
      <formula>$M$10</formula>
    </cfRule>
  </conditionalFormatting>
  <conditionalFormatting sqref="L20">
    <cfRule type="cellIs" dxfId="1766" priority="637" operator="greaterThan">
      <formula>$L$10</formula>
    </cfRule>
  </conditionalFormatting>
  <conditionalFormatting sqref="K20">
    <cfRule type="cellIs" dxfId="1765" priority="636" operator="greaterThan">
      <formula>$K$10</formula>
    </cfRule>
  </conditionalFormatting>
  <conditionalFormatting sqref="B20:D20">
    <cfRule type="cellIs" dxfId="1764" priority="635" operator="greaterThan">
      <formula>#REF!</formula>
    </cfRule>
  </conditionalFormatting>
  <conditionalFormatting sqref="E20:G20">
    <cfRule type="cellIs" dxfId="1763" priority="634" operator="greaterThan">
      <formula>$E$10</formula>
    </cfRule>
  </conditionalFormatting>
  <conditionalFormatting sqref="B20:D20">
    <cfRule type="cellIs" dxfId="1762" priority="633" operator="greaterThan">
      <formula>#REF!</formula>
    </cfRule>
  </conditionalFormatting>
  <conditionalFormatting sqref="E20:G20">
    <cfRule type="cellIs" dxfId="1761" priority="632" operator="greaterThan">
      <formula>$E$10</formula>
    </cfRule>
  </conditionalFormatting>
  <conditionalFormatting sqref="P20">
    <cfRule type="cellIs" dxfId="1760" priority="631" operator="greaterThan">
      <formula>$P$10</formula>
    </cfRule>
  </conditionalFormatting>
  <conditionalFormatting sqref="P20">
    <cfRule type="cellIs" dxfId="1759" priority="630" operator="greaterThan">
      <formula>$P$10</formula>
    </cfRule>
  </conditionalFormatting>
  <conditionalFormatting sqref="N20">
    <cfRule type="cellIs" dxfId="1758" priority="629" operator="greaterThan">
      <formula>$M$10</formula>
    </cfRule>
  </conditionalFormatting>
  <conditionalFormatting sqref="N20">
    <cfRule type="cellIs" dxfId="1757" priority="628" operator="greaterThan">
      <formula>$M$10</formula>
    </cfRule>
  </conditionalFormatting>
  <conditionalFormatting sqref="Q20">
    <cfRule type="cellIs" dxfId="1756" priority="627" operator="greaterThan">
      <formula>#REF!</formula>
    </cfRule>
  </conditionalFormatting>
  <conditionalFormatting sqref="J21">
    <cfRule type="cellIs" dxfId="1755" priority="626" operator="greaterThan">
      <formula>$J$10</formula>
    </cfRule>
  </conditionalFormatting>
  <conditionalFormatting sqref="J21">
    <cfRule type="cellIs" dxfId="1754" priority="625" operator="greaterThan">
      <formula>$J$10</formula>
    </cfRule>
  </conditionalFormatting>
  <conditionalFormatting sqref="M21">
    <cfRule type="cellIs" dxfId="1753" priority="624" operator="greaterThan">
      <formula>$M$10</formula>
    </cfRule>
  </conditionalFormatting>
  <conditionalFormatting sqref="L21">
    <cfRule type="cellIs" dxfId="1752" priority="623" operator="greaterThan">
      <formula>$L$10</formula>
    </cfRule>
  </conditionalFormatting>
  <conditionalFormatting sqref="M21">
    <cfRule type="cellIs" dxfId="1751" priority="622" operator="greaterThan">
      <formula>$M$10</formula>
    </cfRule>
  </conditionalFormatting>
  <conditionalFormatting sqref="L21">
    <cfRule type="cellIs" dxfId="1750" priority="621" operator="greaterThan">
      <formula>$L$10</formula>
    </cfRule>
  </conditionalFormatting>
  <conditionalFormatting sqref="K21">
    <cfRule type="cellIs" dxfId="1749" priority="620" operator="greaterThan">
      <formula>$K$10</formula>
    </cfRule>
  </conditionalFormatting>
  <conditionalFormatting sqref="B21:D21">
    <cfRule type="cellIs" dxfId="1748" priority="619" operator="greaterThan">
      <formula>#REF!</formula>
    </cfRule>
  </conditionalFormatting>
  <conditionalFormatting sqref="B21:D21">
    <cfRule type="cellIs" dxfId="1747" priority="618" operator="greaterThan">
      <formula>#REF!</formula>
    </cfRule>
  </conditionalFormatting>
  <conditionalFormatting sqref="P21">
    <cfRule type="cellIs" dxfId="1746" priority="617" operator="greaterThan">
      <formula>$P$10</formula>
    </cfRule>
  </conditionalFormatting>
  <conditionalFormatting sqref="P21">
    <cfRule type="cellIs" dxfId="1745" priority="616" operator="greaterThan">
      <formula>$P$10</formula>
    </cfRule>
  </conditionalFormatting>
  <conditionalFormatting sqref="N21">
    <cfRule type="cellIs" dxfId="1744" priority="615" operator="greaterThan">
      <formula>$M$10</formula>
    </cfRule>
  </conditionalFormatting>
  <conditionalFormatting sqref="N21">
    <cfRule type="cellIs" dxfId="1743" priority="614" operator="greaterThan">
      <formula>$M$10</formula>
    </cfRule>
  </conditionalFormatting>
  <conditionalFormatting sqref="E21">
    <cfRule type="cellIs" dxfId="1742" priority="613" operator="greaterThan">
      <formula>#REF!</formula>
    </cfRule>
  </conditionalFormatting>
  <conditionalFormatting sqref="E21">
    <cfRule type="cellIs" dxfId="1741" priority="612" operator="greaterThan">
      <formula>#REF!</formula>
    </cfRule>
  </conditionalFormatting>
  <conditionalFormatting sqref="F21">
    <cfRule type="cellIs" dxfId="1740" priority="611" operator="greaterThan">
      <formula>#REF!</formula>
    </cfRule>
  </conditionalFormatting>
  <conditionalFormatting sqref="F21">
    <cfRule type="cellIs" dxfId="1739" priority="610" operator="greaterThan">
      <formula>#REF!</formula>
    </cfRule>
  </conditionalFormatting>
  <conditionalFormatting sqref="G21">
    <cfRule type="cellIs" dxfId="1738" priority="609" operator="greaterThan">
      <formula>#REF!</formula>
    </cfRule>
  </conditionalFormatting>
  <conditionalFormatting sqref="G21">
    <cfRule type="cellIs" dxfId="1737" priority="608" operator="greaterThan">
      <formula>#REF!</formula>
    </cfRule>
  </conditionalFormatting>
  <conditionalFormatting sqref="Q21">
    <cfRule type="cellIs" dxfId="1736" priority="607" operator="greaterThan">
      <formula>#REF!</formula>
    </cfRule>
  </conditionalFormatting>
  <conditionalFormatting sqref="O20:O22">
    <cfRule type="cellIs" dxfId="1735" priority="606" operator="greaterThan">
      <formula>$M$10</formula>
    </cfRule>
  </conditionalFormatting>
  <conditionalFormatting sqref="O20:O22">
    <cfRule type="cellIs" dxfId="1734" priority="605" operator="greaterThan">
      <formula>$M$10</formula>
    </cfRule>
  </conditionalFormatting>
  <conditionalFormatting sqref="H20">
    <cfRule type="cellIs" dxfId="1733" priority="604" operator="greaterThan">
      <formula>$E$10</formula>
    </cfRule>
  </conditionalFormatting>
  <conditionalFormatting sqref="H20">
    <cfRule type="cellIs" dxfId="1732" priority="603" operator="greaterThan">
      <formula>$E$10</formula>
    </cfRule>
  </conditionalFormatting>
  <conditionalFormatting sqref="H21">
    <cfRule type="cellIs" dxfId="1731" priority="602" operator="greaterThan">
      <formula>$E$10</formula>
    </cfRule>
  </conditionalFormatting>
  <conditionalFormatting sqref="H21">
    <cfRule type="cellIs" dxfId="1730" priority="601" operator="greaterThan">
      <formula>$E$10</formula>
    </cfRule>
  </conditionalFormatting>
  <conditionalFormatting sqref="Q22">
    <cfRule type="cellIs" dxfId="1729" priority="585" operator="greaterThan">
      <formula>#REF!</formula>
    </cfRule>
  </conditionalFormatting>
  <conditionalFormatting sqref="J22">
    <cfRule type="cellIs" dxfId="1728" priority="600" operator="greaterThan">
      <formula>$J$10</formula>
    </cfRule>
  </conditionalFormatting>
  <conditionalFormatting sqref="J22">
    <cfRule type="cellIs" dxfId="1727" priority="599" operator="greaterThan">
      <formula>$J$10</formula>
    </cfRule>
  </conditionalFormatting>
  <conditionalFormatting sqref="M22">
    <cfRule type="cellIs" dxfId="1726" priority="598" operator="greaterThan">
      <formula>$M$10</formula>
    </cfRule>
  </conditionalFormatting>
  <conditionalFormatting sqref="L22">
    <cfRule type="cellIs" dxfId="1725" priority="597" operator="greaterThan">
      <formula>$L$10</formula>
    </cfRule>
  </conditionalFormatting>
  <conditionalFormatting sqref="M22">
    <cfRule type="cellIs" dxfId="1724" priority="596" operator="greaterThan">
      <formula>$M$10</formula>
    </cfRule>
  </conditionalFormatting>
  <conditionalFormatting sqref="L22">
    <cfRule type="cellIs" dxfId="1723" priority="595" operator="greaterThan">
      <formula>$L$10</formula>
    </cfRule>
  </conditionalFormatting>
  <conditionalFormatting sqref="K22">
    <cfRule type="cellIs" dxfId="1722" priority="594" operator="greaterThan">
      <formula>$K$10</formula>
    </cfRule>
  </conditionalFormatting>
  <conditionalFormatting sqref="B22:D22">
    <cfRule type="cellIs" dxfId="1721" priority="593" operator="greaterThan">
      <formula>#REF!</formula>
    </cfRule>
  </conditionalFormatting>
  <conditionalFormatting sqref="E22:G22">
    <cfRule type="cellIs" dxfId="1720" priority="592" operator="greaterThan">
      <formula>$E$10</formula>
    </cfRule>
  </conditionalFormatting>
  <conditionalFormatting sqref="B22:D22">
    <cfRule type="cellIs" dxfId="1719" priority="591" operator="greaterThan">
      <formula>#REF!</formula>
    </cfRule>
  </conditionalFormatting>
  <conditionalFormatting sqref="E22:G22">
    <cfRule type="cellIs" dxfId="1718" priority="590" operator="greaterThan">
      <formula>$E$10</formula>
    </cfRule>
  </conditionalFormatting>
  <conditionalFormatting sqref="P22">
    <cfRule type="cellIs" dxfId="1717" priority="589" operator="greaterThan">
      <formula>$P$10</formula>
    </cfRule>
  </conditionalFormatting>
  <conditionalFormatting sqref="P22">
    <cfRule type="cellIs" dxfId="1716" priority="588" operator="greaterThan">
      <formula>$P$10</formula>
    </cfRule>
  </conditionalFormatting>
  <conditionalFormatting sqref="N22">
    <cfRule type="cellIs" dxfId="1715" priority="587" operator="greaterThan">
      <formula>$M$10</formula>
    </cfRule>
  </conditionalFormatting>
  <conditionalFormatting sqref="N22">
    <cfRule type="cellIs" dxfId="1714" priority="586" operator="greaterThan">
      <formula>$M$10</formula>
    </cfRule>
  </conditionalFormatting>
  <conditionalFormatting sqref="O22">
    <cfRule type="cellIs" dxfId="1713" priority="584" operator="greaterThan">
      <formula>$M$10</formula>
    </cfRule>
  </conditionalFormatting>
  <conditionalFormatting sqref="O22">
    <cfRule type="cellIs" dxfId="1712" priority="583" operator="greaterThan">
      <formula>$M$10</formula>
    </cfRule>
  </conditionalFormatting>
  <conditionalFormatting sqref="H22">
    <cfRule type="cellIs" dxfId="1711" priority="582" operator="greaterThan">
      <formula>$E$10</formula>
    </cfRule>
  </conditionalFormatting>
  <conditionalFormatting sqref="H22">
    <cfRule type="cellIs" dxfId="1710" priority="581" operator="greaterThan">
      <formula>$E$10</formula>
    </cfRule>
  </conditionalFormatting>
  <conditionalFormatting sqref="J19">
    <cfRule type="cellIs" dxfId="1709" priority="580" operator="greaterThan">
      <formula>$J$10</formula>
    </cfRule>
  </conditionalFormatting>
  <conditionalFormatting sqref="J19">
    <cfRule type="cellIs" dxfId="1708" priority="579" operator="greaterThan">
      <formula>$J$10</formula>
    </cfRule>
  </conditionalFormatting>
  <conditionalFormatting sqref="M19">
    <cfRule type="cellIs" dxfId="1707" priority="578" operator="greaterThan">
      <formula>$M$10</formula>
    </cfRule>
  </conditionalFormatting>
  <conditionalFormatting sqref="L19">
    <cfRule type="cellIs" dxfId="1706" priority="577" operator="greaterThan">
      <formula>$L$10</formula>
    </cfRule>
  </conditionalFormatting>
  <conditionalFormatting sqref="M19">
    <cfRule type="cellIs" dxfId="1705" priority="576" operator="greaterThan">
      <formula>$M$10</formula>
    </cfRule>
  </conditionalFormatting>
  <conditionalFormatting sqref="L19">
    <cfRule type="cellIs" dxfId="1704" priority="575" operator="greaterThan">
      <formula>$L$10</formula>
    </cfRule>
  </conditionalFormatting>
  <conditionalFormatting sqref="K19">
    <cfRule type="cellIs" dxfId="1703" priority="574" operator="greaterThan">
      <formula>$K$10</formula>
    </cfRule>
  </conditionalFormatting>
  <conditionalFormatting sqref="B19:D19">
    <cfRule type="cellIs" dxfId="1702" priority="573" operator="greaterThan">
      <formula>#REF!</formula>
    </cfRule>
  </conditionalFormatting>
  <conditionalFormatting sqref="E19:G19">
    <cfRule type="cellIs" dxfId="1701" priority="572" operator="greaterThan">
      <formula>$E$10</formula>
    </cfRule>
  </conditionalFormatting>
  <conditionalFormatting sqref="B19:D19">
    <cfRule type="cellIs" dxfId="1700" priority="571" operator="greaterThan">
      <formula>#REF!</formula>
    </cfRule>
  </conditionalFormatting>
  <conditionalFormatting sqref="E19:G19">
    <cfRule type="cellIs" dxfId="1699" priority="570" operator="greaterThan">
      <formula>$E$10</formula>
    </cfRule>
  </conditionalFormatting>
  <conditionalFormatting sqref="P19">
    <cfRule type="cellIs" dxfId="1698" priority="569" operator="greaterThan">
      <formula>$P$10</formula>
    </cfRule>
  </conditionalFormatting>
  <conditionalFormatting sqref="P19">
    <cfRule type="cellIs" dxfId="1697" priority="568" operator="greaterThan">
      <formula>$P$10</formula>
    </cfRule>
  </conditionalFormatting>
  <conditionalFormatting sqref="N19">
    <cfRule type="cellIs" dxfId="1696" priority="567" operator="greaterThan">
      <formula>$M$10</formula>
    </cfRule>
  </conditionalFormatting>
  <conditionalFormatting sqref="N19">
    <cfRule type="cellIs" dxfId="1695" priority="566" operator="greaterThan">
      <formula>$M$10</formula>
    </cfRule>
  </conditionalFormatting>
  <conditionalFormatting sqref="Q19">
    <cfRule type="cellIs" dxfId="1694" priority="565" operator="greaterThan">
      <formula>#REF!</formula>
    </cfRule>
  </conditionalFormatting>
  <conditionalFormatting sqref="J20">
    <cfRule type="cellIs" dxfId="1693" priority="564" operator="greaterThan">
      <formula>$J$10</formula>
    </cfRule>
  </conditionalFormatting>
  <conditionalFormatting sqref="J20">
    <cfRule type="cellIs" dxfId="1692" priority="563" operator="greaterThan">
      <formula>$J$10</formula>
    </cfRule>
  </conditionalFormatting>
  <conditionalFormatting sqref="M20">
    <cfRule type="cellIs" dxfId="1691" priority="562" operator="greaterThan">
      <formula>$M$10</formula>
    </cfRule>
  </conditionalFormatting>
  <conditionalFormatting sqref="L20">
    <cfRule type="cellIs" dxfId="1690" priority="561" operator="greaterThan">
      <formula>$L$10</formula>
    </cfRule>
  </conditionalFormatting>
  <conditionalFormatting sqref="M20">
    <cfRule type="cellIs" dxfId="1689" priority="560" operator="greaterThan">
      <formula>$M$10</formula>
    </cfRule>
  </conditionalFormatting>
  <conditionalFormatting sqref="L20">
    <cfRule type="cellIs" dxfId="1688" priority="559" operator="greaterThan">
      <formula>$L$10</formula>
    </cfRule>
  </conditionalFormatting>
  <conditionalFormatting sqref="K20">
    <cfRule type="cellIs" dxfId="1687" priority="558" operator="greaterThan">
      <formula>$K$10</formula>
    </cfRule>
  </conditionalFormatting>
  <conditionalFormatting sqref="B20:D20">
    <cfRule type="cellIs" dxfId="1686" priority="557" operator="greaterThan">
      <formula>#REF!</formula>
    </cfRule>
  </conditionalFormatting>
  <conditionalFormatting sqref="E20:G20">
    <cfRule type="cellIs" dxfId="1685" priority="556" operator="greaterThan">
      <formula>$E$10</formula>
    </cfRule>
  </conditionalFormatting>
  <conditionalFormatting sqref="B20:D20">
    <cfRule type="cellIs" dxfId="1684" priority="555" operator="greaterThan">
      <formula>#REF!</formula>
    </cfRule>
  </conditionalFormatting>
  <conditionalFormatting sqref="E20:G20">
    <cfRule type="cellIs" dxfId="1683" priority="554" operator="greaterThan">
      <formula>$E$10</formula>
    </cfRule>
  </conditionalFormatting>
  <conditionalFormatting sqref="P20">
    <cfRule type="cellIs" dxfId="1682" priority="553" operator="greaterThan">
      <formula>$P$10</formula>
    </cfRule>
  </conditionalFormatting>
  <conditionalFormatting sqref="P20">
    <cfRule type="cellIs" dxfId="1681" priority="552" operator="greaterThan">
      <formula>$P$10</formula>
    </cfRule>
  </conditionalFormatting>
  <conditionalFormatting sqref="N20">
    <cfRule type="cellIs" dxfId="1680" priority="551" operator="greaterThan">
      <formula>$M$10</formula>
    </cfRule>
  </conditionalFormatting>
  <conditionalFormatting sqref="N20">
    <cfRule type="cellIs" dxfId="1679" priority="550" operator="greaterThan">
      <formula>$M$10</formula>
    </cfRule>
  </conditionalFormatting>
  <conditionalFormatting sqref="Q20">
    <cfRule type="cellIs" dxfId="1678" priority="549" operator="greaterThan">
      <formula>#REF!</formula>
    </cfRule>
  </conditionalFormatting>
  <conditionalFormatting sqref="J21">
    <cfRule type="cellIs" dxfId="1677" priority="548" operator="greaterThan">
      <formula>$J$10</formula>
    </cfRule>
  </conditionalFormatting>
  <conditionalFormatting sqref="J21">
    <cfRule type="cellIs" dxfId="1676" priority="547" operator="greaterThan">
      <formula>$J$10</formula>
    </cfRule>
  </conditionalFormatting>
  <conditionalFormatting sqref="M21">
    <cfRule type="cellIs" dxfId="1675" priority="546" operator="greaterThan">
      <formula>$M$10</formula>
    </cfRule>
  </conditionalFormatting>
  <conditionalFormatting sqref="L21">
    <cfRule type="cellIs" dxfId="1674" priority="545" operator="greaterThan">
      <formula>$L$10</formula>
    </cfRule>
  </conditionalFormatting>
  <conditionalFormatting sqref="M21">
    <cfRule type="cellIs" dxfId="1673" priority="544" operator="greaterThan">
      <formula>$M$10</formula>
    </cfRule>
  </conditionalFormatting>
  <conditionalFormatting sqref="L21">
    <cfRule type="cellIs" dxfId="1672" priority="543" operator="greaterThan">
      <formula>$L$10</formula>
    </cfRule>
  </conditionalFormatting>
  <conditionalFormatting sqref="K21">
    <cfRule type="cellIs" dxfId="1671" priority="542" operator="greaterThan">
      <formula>$K$10</formula>
    </cfRule>
  </conditionalFormatting>
  <conditionalFormatting sqref="B21:D21">
    <cfRule type="cellIs" dxfId="1670" priority="541" operator="greaterThan">
      <formula>#REF!</formula>
    </cfRule>
  </conditionalFormatting>
  <conditionalFormatting sqref="E21:G21">
    <cfRule type="cellIs" dxfId="1669" priority="540" operator="greaterThan">
      <formula>$E$10</formula>
    </cfRule>
  </conditionalFormatting>
  <conditionalFormatting sqref="B21:D21">
    <cfRule type="cellIs" dxfId="1668" priority="539" operator="greaterThan">
      <formula>#REF!</formula>
    </cfRule>
  </conditionalFormatting>
  <conditionalFormatting sqref="E21:G21">
    <cfRule type="cellIs" dxfId="1667" priority="538" operator="greaterThan">
      <formula>$E$10</formula>
    </cfRule>
  </conditionalFormatting>
  <conditionalFormatting sqref="P21">
    <cfRule type="cellIs" dxfId="1666" priority="537" operator="greaterThan">
      <formula>$P$10</formula>
    </cfRule>
  </conditionalFormatting>
  <conditionalFormatting sqref="P21">
    <cfRule type="cellIs" dxfId="1665" priority="536" operator="greaterThan">
      <formula>$P$10</formula>
    </cfRule>
  </conditionalFormatting>
  <conditionalFormatting sqref="N21">
    <cfRule type="cellIs" dxfId="1664" priority="535" operator="greaterThan">
      <formula>$M$10</formula>
    </cfRule>
  </conditionalFormatting>
  <conditionalFormatting sqref="N21">
    <cfRule type="cellIs" dxfId="1663" priority="534" operator="greaterThan">
      <formula>$M$10</formula>
    </cfRule>
  </conditionalFormatting>
  <conditionalFormatting sqref="Q21">
    <cfRule type="cellIs" dxfId="1662" priority="533" operator="greaterThan">
      <formula>#REF!</formula>
    </cfRule>
  </conditionalFormatting>
  <conditionalFormatting sqref="J22">
    <cfRule type="cellIs" dxfId="1661" priority="532" operator="greaterThan">
      <formula>$J$10</formula>
    </cfRule>
  </conditionalFormatting>
  <conditionalFormatting sqref="J22">
    <cfRule type="cellIs" dxfId="1660" priority="531" operator="greaterThan">
      <formula>$J$10</formula>
    </cfRule>
  </conditionalFormatting>
  <conditionalFormatting sqref="M22">
    <cfRule type="cellIs" dxfId="1659" priority="530" operator="greaterThan">
      <formula>$M$10</formula>
    </cfRule>
  </conditionalFormatting>
  <conditionalFormatting sqref="L22">
    <cfRule type="cellIs" dxfId="1658" priority="529" operator="greaterThan">
      <formula>$L$10</formula>
    </cfRule>
  </conditionalFormatting>
  <conditionalFormatting sqref="M22">
    <cfRule type="cellIs" dxfId="1657" priority="528" operator="greaterThan">
      <formula>$M$10</formula>
    </cfRule>
  </conditionalFormatting>
  <conditionalFormatting sqref="L22">
    <cfRule type="cellIs" dxfId="1656" priority="527" operator="greaterThan">
      <formula>$L$10</formula>
    </cfRule>
  </conditionalFormatting>
  <conditionalFormatting sqref="K22">
    <cfRule type="cellIs" dxfId="1655" priority="526" operator="greaterThan">
      <formula>$K$10</formula>
    </cfRule>
  </conditionalFormatting>
  <conditionalFormatting sqref="B22:D22">
    <cfRule type="cellIs" dxfId="1654" priority="525" operator="greaterThan">
      <formula>#REF!</formula>
    </cfRule>
  </conditionalFormatting>
  <conditionalFormatting sqref="B22:D22">
    <cfRule type="cellIs" dxfId="1653" priority="524" operator="greaterThan">
      <formula>#REF!</formula>
    </cfRule>
  </conditionalFormatting>
  <conditionalFormatting sqref="P22">
    <cfRule type="cellIs" dxfId="1652" priority="523" operator="greaterThan">
      <formula>$P$10</formula>
    </cfRule>
  </conditionalFormatting>
  <conditionalFormatting sqref="P22">
    <cfRule type="cellIs" dxfId="1651" priority="522" operator="greaterThan">
      <formula>$P$10</formula>
    </cfRule>
  </conditionalFormatting>
  <conditionalFormatting sqref="N22">
    <cfRule type="cellIs" dxfId="1650" priority="521" operator="greaterThan">
      <formula>$M$10</formula>
    </cfRule>
  </conditionalFormatting>
  <conditionalFormatting sqref="N22">
    <cfRule type="cellIs" dxfId="1649" priority="520" operator="greaterThan">
      <formula>$M$10</formula>
    </cfRule>
  </conditionalFormatting>
  <conditionalFormatting sqref="E22">
    <cfRule type="cellIs" dxfId="1648" priority="519" operator="greaterThan">
      <formula>#REF!</formula>
    </cfRule>
  </conditionalFormatting>
  <conditionalFormatting sqref="E22">
    <cfRule type="cellIs" dxfId="1647" priority="518" operator="greaterThan">
      <formula>#REF!</formula>
    </cfRule>
  </conditionalFormatting>
  <conditionalFormatting sqref="F22">
    <cfRule type="cellIs" dxfId="1646" priority="517" operator="greaterThan">
      <formula>#REF!</formula>
    </cfRule>
  </conditionalFormatting>
  <conditionalFormatting sqref="F22">
    <cfRule type="cellIs" dxfId="1645" priority="516" operator="greaterThan">
      <formula>#REF!</formula>
    </cfRule>
  </conditionalFormatting>
  <conditionalFormatting sqref="G22">
    <cfRule type="cellIs" dxfId="1644" priority="515" operator="greaterThan">
      <formula>#REF!</formula>
    </cfRule>
  </conditionalFormatting>
  <conditionalFormatting sqref="G22">
    <cfRule type="cellIs" dxfId="1643" priority="514" operator="greaterThan">
      <formula>#REF!</formula>
    </cfRule>
  </conditionalFormatting>
  <conditionalFormatting sqref="Q22">
    <cfRule type="cellIs" dxfId="1642" priority="513" operator="greaterThan">
      <formula>#REF!</formula>
    </cfRule>
  </conditionalFormatting>
  <conditionalFormatting sqref="H21">
    <cfRule type="cellIs" dxfId="1641" priority="512" operator="greaterThan">
      <formula>$E$10</formula>
    </cfRule>
  </conditionalFormatting>
  <conditionalFormatting sqref="H21">
    <cfRule type="cellIs" dxfId="1640" priority="511" operator="greaterThan">
      <formula>$E$10</formula>
    </cfRule>
  </conditionalFormatting>
  <conditionalFormatting sqref="H22">
    <cfRule type="cellIs" dxfId="1639" priority="510" operator="greaterThan">
      <formula>$E$10</formula>
    </cfRule>
  </conditionalFormatting>
  <conditionalFormatting sqref="H22">
    <cfRule type="cellIs" dxfId="1638" priority="509" operator="greaterThan">
      <formula>$E$10</formula>
    </cfRule>
  </conditionalFormatting>
  <conditionalFormatting sqref="Q23">
    <cfRule type="cellIs" dxfId="1637" priority="493" operator="greaterThan">
      <formula>#REF!</formula>
    </cfRule>
  </conditionalFormatting>
  <conditionalFormatting sqref="J23">
    <cfRule type="cellIs" dxfId="1636" priority="508" operator="greaterThan">
      <formula>$J$10</formula>
    </cfRule>
  </conditionalFormatting>
  <conditionalFormatting sqref="J23">
    <cfRule type="cellIs" dxfId="1635" priority="507" operator="greaterThan">
      <formula>$J$10</formula>
    </cfRule>
  </conditionalFormatting>
  <conditionalFormatting sqref="M23">
    <cfRule type="cellIs" dxfId="1634" priority="506" operator="greaterThan">
      <formula>$M$10</formula>
    </cfRule>
  </conditionalFormatting>
  <conditionalFormatting sqref="L23">
    <cfRule type="cellIs" dxfId="1633" priority="505" operator="greaterThan">
      <formula>$L$10</formula>
    </cfRule>
  </conditionalFormatting>
  <conditionalFormatting sqref="M23">
    <cfRule type="cellIs" dxfId="1632" priority="504" operator="greaterThan">
      <formula>$M$10</formula>
    </cfRule>
  </conditionalFormatting>
  <conditionalFormatting sqref="L23">
    <cfRule type="cellIs" dxfId="1631" priority="503" operator="greaterThan">
      <formula>$L$10</formula>
    </cfRule>
  </conditionalFormatting>
  <conditionalFormatting sqref="K23">
    <cfRule type="cellIs" dxfId="1630" priority="502" operator="greaterThan">
      <formula>$K$10</formula>
    </cfRule>
  </conditionalFormatting>
  <conditionalFormatting sqref="B23:D23">
    <cfRule type="cellIs" dxfId="1629" priority="501" operator="greaterThan">
      <formula>#REF!</formula>
    </cfRule>
  </conditionalFormatting>
  <conditionalFormatting sqref="E23:G23">
    <cfRule type="cellIs" dxfId="1628" priority="500" operator="greaterThan">
      <formula>$E$10</formula>
    </cfRule>
  </conditionalFormatting>
  <conditionalFormatting sqref="B23:D23">
    <cfRule type="cellIs" dxfId="1627" priority="499" operator="greaterThan">
      <formula>#REF!</formula>
    </cfRule>
  </conditionalFormatting>
  <conditionalFormatting sqref="E23:G23">
    <cfRule type="cellIs" dxfId="1626" priority="498" operator="greaterThan">
      <formula>$E$10</formula>
    </cfRule>
  </conditionalFormatting>
  <conditionalFormatting sqref="P23">
    <cfRule type="cellIs" dxfId="1625" priority="497" operator="greaterThan">
      <formula>$P$10</formula>
    </cfRule>
  </conditionalFormatting>
  <conditionalFormatting sqref="P23">
    <cfRule type="cellIs" dxfId="1624" priority="496" operator="greaterThan">
      <formula>$P$10</formula>
    </cfRule>
  </conditionalFormatting>
  <conditionalFormatting sqref="N23">
    <cfRule type="cellIs" dxfId="1623" priority="495" operator="greaterThan">
      <formula>$M$10</formula>
    </cfRule>
  </conditionalFormatting>
  <conditionalFormatting sqref="N23">
    <cfRule type="cellIs" dxfId="1622" priority="494" operator="greaterThan">
      <formula>$M$10</formula>
    </cfRule>
  </conditionalFormatting>
  <conditionalFormatting sqref="O23">
    <cfRule type="cellIs" dxfId="1621" priority="492" operator="greaterThan">
      <formula>$M$10</formula>
    </cfRule>
  </conditionalFormatting>
  <conditionalFormatting sqref="O23">
    <cfRule type="cellIs" dxfId="1620" priority="491" operator="greaterThan">
      <formula>$M$10</formula>
    </cfRule>
  </conditionalFormatting>
  <conditionalFormatting sqref="H23">
    <cfRule type="cellIs" dxfId="1619" priority="490" operator="greaterThan">
      <formula>$E$10</formula>
    </cfRule>
  </conditionalFormatting>
  <conditionalFormatting sqref="H23">
    <cfRule type="cellIs" dxfId="1618" priority="489" operator="greaterThan">
      <formula>$E$10</formula>
    </cfRule>
  </conditionalFormatting>
  <conditionalFormatting sqref="J18">
    <cfRule type="cellIs" dxfId="1617" priority="488" operator="greaterThan">
      <formula>$J$10</formula>
    </cfRule>
  </conditionalFormatting>
  <conditionalFormatting sqref="J18">
    <cfRule type="cellIs" dxfId="1616" priority="487" operator="greaterThan">
      <formula>$J$10</formula>
    </cfRule>
  </conditionalFormatting>
  <conditionalFormatting sqref="M18">
    <cfRule type="cellIs" dxfId="1615" priority="486" operator="greaterThan">
      <formula>$M$10</formula>
    </cfRule>
  </conditionalFormatting>
  <conditionalFormatting sqref="L18">
    <cfRule type="cellIs" dxfId="1614" priority="485" operator="greaterThan">
      <formula>$L$10</formula>
    </cfRule>
  </conditionalFormatting>
  <conditionalFormatting sqref="M18">
    <cfRule type="cellIs" dxfId="1613" priority="484" operator="greaterThan">
      <formula>$M$10</formula>
    </cfRule>
  </conditionalFormatting>
  <conditionalFormatting sqref="L18">
    <cfRule type="cellIs" dxfId="1612" priority="483" operator="greaterThan">
      <formula>$L$10</formula>
    </cfRule>
  </conditionalFormatting>
  <conditionalFormatting sqref="K18">
    <cfRule type="cellIs" dxfId="1611" priority="482" operator="greaterThan">
      <formula>$K$10</formula>
    </cfRule>
  </conditionalFormatting>
  <conditionalFormatting sqref="B18:D18">
    <cfRule type="cellIs" dxfId="1610" priority="481" operator="greaterThan">
      <formula>#REF!</formula>
    </cfRule>
  </conditionalFormatting>
  <conditionalFormatting sqref="E18:G18">
    <cfRule type="cellIs" dxfId="1609" priority="480" operator="greaterThan">
      <formula>$E$10</formula>
    </cfRule>
  </conditionalFormatting>
  <conditionalFormatting sqref="B18:D18">
    <cfRule type="cellIs" dxfId="1608" priority="479" operator="greaterThan">
      <formula>#REF!</formula>
    </cfRule>
  </conditionalFormatting>
  <conditionalFormatting sqref="E18:G18">
    <cfRule type="cellIs" dxfId="1607" priority="478" operator="greaterThan">
      <formula>$E$10</formula>
    </cfRule>
  </conditionalFormatting>
  <conditionalFormatting sqref="P18">
    <cfRule type="cellIs" dxfId="1606" priority="477" operator="greaterThan">
      <formula>$P$10</formula>
    </cfRule>
  </conditionalFormatting>
  <conditionalFormatting sqref="P18">
    <cfRule type="cellIs" dxfId="1605" priority="476" operator="greaterThan">
      <formula>$P$10</formula>
    </cfRule>
  </conditionalFormatting>
  <conditionalFormatting sqref="N18">
    <cfRule type="cellIs" dxfId="1604" priority="475" operator="greaterThan">
      <formula>$M$10</formula>
    </cfRule>
  </conditionalFormatting>
  <conditionalFormatting sqref="N18">
    <cfRule type="cellIs" dxfId="1603" priority="474" operator="greaterThan">
      <formula>$M$10</formula>
    </cfRule>
  </conditionalFormatting>
  <conditionalFormatting sqref="Q18">
    <cfRule type="cellIs" dxfId="1602" priority="473" operator="greaterThan">
      <formula>#REF!</formula>
    </cfRule>
  </conditionalFormatting>
  <conditionalFormatting sqref="O18">
    <cfRule type="cellIs" dxfId="1601" priority="472" operator="greaterThan">
      <formula>$M$10</formula>
    </cfRule>
  </conditionalFormatting>
  <conditionalFormatting sqref="O18">
    <cfRule type="cellIs" dxfId="1600" priority="471" operator="greaterThan">
      <formula>$M$10</formula>
    </cfRule>
  </conditionalFormatting>
  <conditionalFormatting sqref="H18">
    <cfRule type="cellIs" dxfId="1599" priority="470" operator="greaterThan">
      <formula>$E$10</formula>
    </cfRule>
  </conditionalFormatting>
  <conditionalFormatting sqref="H18">
    <cfRule type="cellIs" dxfId="1598" priority="469" operator="greaterThan">
      <formula>$E$10</formula>
    </cfRule>
  </conditionalFormatting>
  <conditionalFormatting sqref="J24">
    <cfRule type="cellIs" dxfId="1597" priority="468" operator="greaterThan">
      <formula>$J$10</formula>
    </cfRule>
  </conditionalFormatting>
  <conditionalFormatting sqref="J24">
    <cfRule type="cellIs" dxfId="1596" priority="467" operator="greaterThan">
      <formula>$J$10</formula>
    </cfRule>
  </conditionalFormatting>
  <conditionalFormatting sqref="M24">
    <cfRule type="cellIs" dxfId="1595" priority="466" operator="greaterThan">
      <formula>$M$10</formula>
    </cfRule>
  </conditionalFormatting>
  <conditionalFormatting sqref="L24">
    <cfRule type="cellIs" dxfId="1594" priority="465" operator="greaterThan">
      <formula>$L$10</formula>
    </cfRule>
  </conditionalFormatting>
  <conditionalFormatting sqref="M24">
    <cfRule type="cellIs" dxfId="1593" priority="464" operator="greaterThan">
      <formula>$M$10</formula>
    </cfRule>
  </conditionalFormatting>
  <conditionalFormatting sqref="L24">
    <cfRule type="cellIs" dxfId="1592" priority="463" operator="greaterThan">
      <formula>$L$10</formula>
    </cfRule>
  </conditionalFormatting>
  <conditionalFormatting sqref="K24">
    <cfRule type="cellIs" dxfId="1591" priority="462" operator="greaterThan">
      <formula>$K$10</formula>
    </cfRule>
  </conditionalFormatting>
  <conditionalFormatting sqref="B24:D24">
    <cfRule type="cellIs" dxfId="1590" priority="461" operator="greaterThan">
      <formula>#REF!</formula>
    </cfRule>
  </conditionalFormatting>
  <conditionalFormatting sqref="E24:G24">
    <cfRule type="cellIs" dxfId="1589" priority="460" operator="greaterThan">
      <formula>$E$10</formula>
    </cfRule>
  </conditionalFormatting>
  <conditionalFormatting sqref="B24:D24">
    <cfRule type="cellIs" dxfId="1588" priority="459" operator="greaterThan">
      <formula>#REF!</formula>
    </cfRule>
  </conditionalFormatting>
  <conditionalFormatting sqref="E24:G24">
    <cfRule type="cellIs" dxfId="1587" priority="458" operator="greaterThan">
      <formula>$E$10</formula>
    </cfRule>
  </conditionalFormatting>
  <conditionalFormatting sqref="P24">
    <cfRule type="cellIs" dxfId="1586" priority="457" operator="greaterThan">
      <formula>$P$10</formula>
    </cfRule>
  </conditionalFormatting>
  <conditionalFormatting sqref="P24">
    <cfRule type="cellIs" dxfId="1585" priority="456" operator="greaterThan">
      <formula>$P$10</formula>
    </cfRule>
  </conditionalFormatting>
  <conditionalFormatting sqref="N24">
    <cfRule type="cellIs" dxfId="1584" priority="455" operator="greaterThan">
      <formula>$M$10</formula>
    </cfRule>
  </conditionalFormatting>
  <conditionalFormatting sqref="N24">
    <cfRule type="cellIs" dxfId="1583" priority="454" operator="greaterThan">
      <formula>$M$10</formula>
    </cfRule>
  </conditionalFormatting>
  <conditionalFormatting sqref="Q24">
    <cfRule type="cellIs" dxfId="1582" priority="453" operator="greaterThan">
      <formula>#REF!</formula>
    </cfRule>
  </conditionalFormatting>
  <conditionalFormatting sqref="O24">
    <cfRule type="cellIs" dxfId="1581" priority="452" operator="greaterThan">
      <formula>$M$10</formula>
    </cfRule>
  </conditionalFormatting>
  <conditionalFormatting sqref="O24">
    <cfRule type="cellIs" dxfId="1580" priority="451" operator="greaterThan">
      <formula>$M$10</formula>
    </cfRule>
  </conditionalFormatting>
  <conditionalFormatting sqref="H24">
    <cfRule type="cellIs" dxfId="1579" priority="450" operator="greaterThan">
      <formula>$E$10</formula>
    </cfRule>
  </conditionalFormatting>
  <conditionalFormatting sqref="H24">
    <cfRule type="cellIs" dxfId="1578" priority="449" operator="greaterThan">
      <formula>$E$10</formula>
    </cfRule>
  </conditionalFormatting>
  <conditionalFormatting sqref="J30">
    <cfRule type="cellIs" dxfId="1577" priority="448" operator="greaterThan">
      <formula>$J$10</formula>
    </cfRule>
  </conditionalFormatting>
  <conditionalFormatting sqref="J30">
    <cfRule type="cellIs" dxfId="1576" priority="447" operator="greaterThan">
      <formula>$J$10</formula>
    </cfRule>
  </conditionalFormatting>
  <conditionalFormatting sqref="M30">
    <cfRule type="cellIs" dxfId="1575" priority="446" operator="greaterThan">
      <formula>$M$10</formula>
    </cfRule>
  </conditionalFormatting>
  <conditionalFormatting sqref="L30">
    <cfRule type="cellIs" dxfId="1574" priority="445" operator="greaterThan">
      <formula>$L$10</formula>
    </cfRule>
  </conditionalFormatting>
  <conditionalFormatting sqref="M30">
    <cfRule type="cellIs" dxfId="1573" priority="444" operator="greaterThan">
      <formula>$M$10</formula>
    </cfRule>
  </conditionalFormatting>
  <conditionalFormatting sqref="L30">
    <cfRule type="cellIs" dxfId="1572" priority="443" operator="greaterThan">
      <formula>$L$10</formula>
    </cfRule>
  </conditionalFormatting>
  <conditionalFormatting sqref="K30">
    <cfRule type="cellIs" dxfId="1571" priority="442" operator="greaterThan">
      <formula>$K$10</formula>
    </cfRule>
  </conditionalFormatting>
  <conditionalFormatting sqref="B30:D30">
    <cfRule type="cellIs" dxfId="1570" priority="441" operator="greaterThan">
      <formula>#REF!</formula>
    </cfRule>
  </conditionalFormatting>
  <conditionalFormatting sqref="E30:G30">
    <cfRule type="cellIs" dxfId="1569" priority="440" operator="greaterThan">
      <formula>$E$10</formula>
    </cfRule>
  </conditionalFormatting>
  <conditionalFormatting sqref="B30:D30">
    <cfRule type="cellIs" dxfId="1568" priority="439" operator="greaterThan">
      <formula>#REF!</formula>
    </cfRule>
  </conditionalFormatting>
  <conditionalFormatting sqref="E30:G30">
    <cfRule type="cellIs" dxfId="1567" priority="438" operator="greaterThan">
      <formula>$E$10</formula>
    </cfRule>
  </conditionalFormatting>
  <conditionalFormatting sqref="P30">
    <cfRule type="cellIs" dxfId="1566" priority="437" operator="greaterThan">
      <formula>$P$10</formula>
    </cfRule>
  </conditionalFormatting>
  <conditionalFormatting sqref="P30">
    <cfRule type="cellIs" dxfId="1565" priority="436" operator="greaterThan">
      <formula>$P$10</formula>
    </cfRule>
  </conditionalFormatting>
  <conditionalFormatting sqref="N30">
    <cfRule type="cellIs" dxfId="1564" priority="435" operator="greaterThan">
      <formula>$M$10</formula>
    </cfRule>
  </conditionalFormatting>
  <conditionalFormatting sqref="N30">
    <cfRule type="cellIs" dxfId="1563" priority="434" operator="greaterThan">
      <formula>$M$10</formula>
    </cfRule>
  </conditionalFormatting>
  <conditionalFormatting sqref="Q30">
    <cfRule type="cellIs" dxfId="1562" priority="433" operator="greaterThan">
      <formula>#REF!</formula>
    </cfRule>
  </conditionalFormatting>
  <conditionalFormatting sqref="O30">
    <cfRule type="cellIs" dxfId="1561" priority="432" operator="greaterThan">
      <formula>$M$10</formula>
    </cfRule>
  </conditionalFormatting>
  <conditionalFormatting sqref="O30">
    <cfRule type="cellIs" dxfId="1560" priority="431" operator="greaterThan">
      <formula>$M$10</formula>
    </cfRule>
  </conditionalFormatting>
  <conditionalFormatting sqref="H30">
    <cfRule type="cellIs" dxfId="1559" priority="430" operator="greaterThan">
      <formula>$E$10</formula>
    </cfRule>
  </conditionalFormatting>
  <conditionalFormatting sqref="H30">
    <cfRule type="cellIs" dxfId="1558" priority="429" operator="greaterThan">
      <formula>$E$10</formula>
    </cfRule>
  </conditionalFormatting>
  <conditionalFormatting sqref="J26">
    <cfRule type="cellIs" dxfId="1557" priority="428" operator="greaterThan">
      <formula>$J$10</formula>
    </cfRule>
  </conditionalFormatting>
  <conditionalFormatting sqref="J26">
    <cfRule type="cellIs" dxfId="1556" priority="427" operator="greaterThan">
      <formula>$J$10</formula>
    </cfRule>
  </conditionalFormatting>
  <conditionalFormatting sqref="M26">
    <cfRule type="cellIs" dxfId="1555" priority="426" operator="greaterThan">
      <formula>$M$10</formula>
    </cfRule>
  </conditionalFormatting>
  <conditionalFormatting sqref="L26">
    <cfRule type="cellIs" dxfId="1554" priority="425" operator="greaterThan">
      <formula>$L$10</formula>
    </cfRule>
  </conditionalFormatting>
  <conditionalFormatting sqref="M26">
    <cfRule type="cellIs" dxfId="1553" priority="424" operator="greaterThan">
      <formula>$M$10</formula>
    </cfRule>
  </conditionalFormatting>
  <conditionalFormatting sqref="L26">
    <cfRule type="cellIs" dxfId="1552" priority="423" operator="greaterThan">
      <formula>$L$10</formula>
    </cfRule>
  </conditionalFormatting>
  <conditionalFormatting sqref="K26">
    <cfRule type="cellIs" dxfId="1551" priority="422" operator="greaterThan">
      <formula>$K$10</formula>
    </cfRule>
  </conditionalFormatting>
  <conditionalFormatting sqref="B26:D26">
    <cfRule type="cellIs" dxfId="1550" priority="421" operator="greaterThan">
      <formula>#REF!</formula>
    </cfRule>
  </conditionalFormatting>
  <conditionalFormatting sqref="E26:G26">
    <cfRule type="cellIs" dxfId="1549" priority="420" operator="greaterThan">
      <formula>$E$10</formula>
    </cfRule>
  </conditionalFormatting>
  <conditionalFormatting sqref="B26:D26">
    <cfRule type="cellIs" dxfId="1548" priority="419" operator="greaterThan">
      <formula>#REF!</formula>
    </cfRule>
  </conditionalFormatting>
  <conditionalFormatting sqref="E26:G26">
    <cfRule type="cellIs" dxfId="1547" priority="418" operator="greaterThan">
      <formula>$E$10</formula>
    </cfRule>
  </conditionalFormatting>
  <conditionalFormatting sqref="P26">
    <cfRule type="cellIs" dxfId="1546" priority="417" operator="greaterThan">
      <formula>$P$10</formula>
    </cfRule>
  </conditionalFormatting>
  <conditionalFormatting sqref="P26">
    <cfRule type="cellIs" dxfId="1545" priority="416" operator="greaterThan">
      <formula>$P$10</formula>
    </cfRule>
  </conditionalFormatting>
  <conditionalFormatting sqref="N26">
    <cfRule type="cellIs" dxfId="1544" priority="415" operator="greaterThan">
      <formula>$M$10</formula>
    </cfRule>
  </conditionalFormatting>
  <conditionalFormatting sqref="N26">
    <cfRule type="cellIs" dxfId="1543" priority="414" operator="greaterThan">
      <formula>$M$10</formula>
    </cfRule>
  </conditionalFormatting>
  <conditionalFormatting sqref="Q26">
    <cfRule type="cellIs" dxfId="1542" priority="413" operator="greaterThan">
      <formula>#REF!</formula>
    </cfRule>
  </conditionalFormatting>
  <conditionalFormatting sqref="O26:O27">
    <cfRule type="cellIs" dxfId="1541" priority="412" operator="greaterThan">
      <formula>$M$10</formula>
    </cfRule>
  </conditionalFormatting>
  <conditionalFormatting sqref="O26:O27">
    <cfRule type="cellIs" dxfId="1540" priority="411" operator="greaterThan">
      <formula>$M$10</formula>
    </cfRule>
  </conditionalFormatting>
  <conditionalFormatting sqref="H26:H27">
    <cfRule type="cellIs" dxfId="1539" priority="410" operator="greaterThan">
      <formula>$E$10</formula>
    </cfRule>
  </conditionalFormatting>
  <conditionalFormatting sqref="H26:H27">
    <cfRule type="cellIs" dxfId="1538" priority="409" operator="greaterThan">
      <formula>$E$10</formula>
    </cfRule>
  </conditionalFormatting>
  <conditionalFormatting sqref="J27">
    <cfRule type="cellIs" dxfId="1537" priority="408" operator="greaterThan">
      <formula>$J$10</formula>
    </cfRule>
  </conditionalFormatting>
  <conditionalFormatting sqref="J27">
    <cfRule type="cellIs" dxfId="1536" priority="407" operator="greaterThan">
      <formula>$J$10</formula>
    </cfRule>
  </conditionalFormatting>
  <conditionalFormatting sqref="M27">
    <cfRule type="cellIs" dxfId="1535" priority="406" operator="greaterThan">
      <formula>$M$10</formula>
    </cfRule>
  </conditionalFormatting>
  <conditionalFormatting sqref="L27">
    <cfRule type="cellIs" dxfId="1534" priority="405" operator="greaterThan">
      <formula>$L$10</formula>
    </cfRule>
  </conditionalFormatting>
  <conditionalFormatting sqref="M27">
    <cfRule type="cellIs" dxfId="1533" priority="404" operator="greaterThan">
      <formula>$M$10</formula>
    </cfRule>
  </conditionalFormatting>
  <conditionalFormatting sqref="L27">
    <cfRule type="cellIs" dxfId="1532" priority="403" operator="greaterThan">
      <formula>$L$10</formula>
    </cfRule>
  </conditionalFormatting>
  <conditionalFormatting sqref="K27">
    <cfRule type="cellIs" dxfId="1531" priority="402" operator="greaterThan">
      <formula>$K$10</formula>
    </cfRule>
  </conditionalFormatting>
  <conditionalFormatting sqref="B27:D27">
    <cfRule type="cellIs" dxfId="1530" priority="401" operator="greaterThan">
      <formula>#REF!</formula>
    </cfRule>
  </conditionalFormatting>
  <conditionalFormatting sqref="E27:G27">
    <cfRule type="cellIs" dxfId="1529" priority="400" operator="greaterThan">
      <formula>$E$10</formula>
    </cfRule>
  </conditionalFormatting>
  <conditionalFormatting sqref="B27:D27">
    <cfRule type="cellIs" dxfId="1528" priority="399" operator="greaterThan">
      <formula>#REF!</formula>
    </cfRule>
  </conditionalFormatting>
  <conditionalFormatting sqref="E27:G27">
    <cfRule type="cellIs" dxfId="1527" priority="398" operator="greaterThan">
      <formula>$E$10</formula>
    </cfRule>
  </conditionalFormatting>
  <conditionalFormatting sqref="P27">
    <cfRule type="cellIs" dxfId="1526" priority="397" operator="greaterThan">
      <formula>$P$10</formula>
    </cfRule>
  </conditionalFormatting>
  <conditionalFormatting sqref="P27">
    <cfRule type="cellIs" dxfId="1525" priority="396" operator="greaterThan">
      <formula>$P$10</formula>
    </cfRule>
  </conditionalFormatting>
  <conditionalFormatting sqref="N27">
    <cfRule type="cellIs" dxfId="1524" priority="395" operator="greaterThan">
      <formula>$M$10</formula>
    </cfRule>
  </conditionalFormatting>
  <conditionalFormatting sqref="N27">
    <cfRule type="cellIs" dxfId="1523" priority="394" operator="greaterThan">
      <formula>$M$10</formula>
    </cfRule>
  </conditionalFormatting>
  <conditionalFormatting sqref="Q27">
    <cfRule type="cellIs" dxfId="1522" priority="393" operator="greaterThan">
      <formula>#REF!</formula>
    </cfRule>
  </conditionalFormatting>
  <conditionalFormatting sqref="J28">
    <cfRule type="cellIs" dxfId="1521" priority="392" operator="greaterThan">
      <formula>$J$10</formula>
    </cfRule>
  </conditionalFormatting>
  <conditionalFormatting sqref="J28">
    <cfRule type="cellIs" dxfId="1520" priority="391" operator="greaterThan">
      <formula>$J$10</formula>
    </cfRule>
  </conditionalFormatting>
  <conditionalFormatting sqref="M28">
    <cfRule type="cellIs" dxfId="1519" priority="390" operator="greaterThan">
      <formula>$M$10</formula>
    </cfRule>
  </conditionalFormatting>
  <conditionalFormatting sqref="L28">
    <cfRule type="cellIs" dxfId="1518" priority="389" operator="greaterThan">
      <formula>$L$10</formula>
    </cfRule>
  </conditionalFormatting>
  <conditionalFormatting sqref="M28">
    <cfRule type="cellIs" dxfId="1517" priority="388" operator="greaterThan">
      <formula>$M$10</formula>
    </cfRule>
  </conditionalFormatting>
  <conditionalFormatting sqref="L28">
    <cfRule type="cellIs" dxfId="1516" priority="387" operator="greaterThan">
      <formula>$L$10</formula>
    </cfRule>
  </conditionalFormatting>
  <conditionalFormatting sqref="K28">
    <cfRule type="cellIs" dxfId="1515" priority="386" operator="greaterThan">
      <formula>$K$10</formula>
    </cfRule>
  </conditionalFormatting>
  <conditionalFormatting sqref="B28:D28">
    <cfRule type="cellIs" dxfId="1514" priority="385" operator="greaterThan">
      <formula>#REF!</formula>
    </cfRule>
  </conditionalFormatting>
  <conditionalFormatting sqref="B28:D28">
    <cfRule type="cellIs" dxfId="1513" priority="384" operator="greaterThan">
      <formula>#REF!</formula>
    </cfRule>
  </conditionalFormatting>
  <conditionalFormatting sqref="P28">
    <cfRule type="cellIs" dxfId="1512" priority="383" operator="greaterThan">
      <formula>$P$10</formula>
    </cfRule>
  </conditionalFormatting>
  <conditionalFormatting sqref="P28">
    <cfRule type="cellIs" dxfId="1511" priority="382" operator="greaterThan">
      <formula>$P$10</formula>
    </cfRule>
  </conditionalFormatting>
  <conditionalFormatting sqref="N28">
    <cfRule type="cellIs" dxfId="1510" priority="381" operator="greaterThan">
      <formula>$M$10</formula>
    </cfRule>
  </conditionalFormatting>
  <conditionalFormatting sqref="N28">
    <cfRule type="cellIs" dxfId="1509" priority="380" operator="greaterThan">
      <formula>$M$10</formula>
    </cfRule>
  </conditionalFormatting>
  <conditionalFormatting sqref="E28">
    <cfRule type="cellIs" dxfId="1508" priority="379" operator="greaterThan">
      <formula>#REF!</formula>
    </cfRule>
  </conditionalFormatting>
  <conditionalFormatting sqref="E28">
    <cfRule type="cellIs" dxfId="1507" priority="378" operator="greaterThan">
      <formula>#REF!</formula>
    </cfRule>
  </conditionalFormatting>
  <conditionalFormatting sqref="F28">
    <cfRule type="cellIs" dxfId="1506" priority="377" operator="greaterThan">
      <formula>#REF!</formula>
    </cfRule>
  </conditionalFormatting>
  <conditionalFormatting sqref="F28">
    <cfRule type="cellIs" dxfId="1505" priority="376" operator="greaterThan">
      <formula>#REF!</formula>
    </cfRule>
  </conditionalFormatting>
  <conditionalFormatting sqref="G28">
    <cfRule type="cellIs" dxfId="1504" priority="375" operator="greaterThan">
      <formula>#REF!</formula>
    </cfRule>
  </conditionalFormatting>
  <conditionalFormatting sqref="G28">
    <cfRule type="cellIs" dxfId="1503" priority="374" operator="greaterThan">
      <formula>#REF!</formula>
    </cfRule>
  </conditionalFormatting>
  <conditionalFormatting sqref="Q28">
    <cfRule type="cellIs" dxfId="1502" priority="373" operator="greaterThan">
      <formula>#REF!</formula>
    </cfRule>
  </conditionalFormatting>
  <conditionalFormatting sqref="O27:O29">
    <cfRule type="cellIs" dxfId="1501" priority="372" operator="greaterThan">
      <formula>$M$10</formula>
    </cfRule>
  </conditionalFormatting>
  <conditionalFormatting sqref="O27:O29">
    <cfRule type="cellIs" dxfId="1500" priority="371" operator="greaterThan">
      <formula>$M$10</formula>
    </cfRule>
  </conditionalFormatting>
  <conditionalFormatting sqref="H27">
    <cfRule type="cellIs" dxfId="1499" priority="370" operator="greaterThan">
      <formula>$E$10</formula>
    </cfRule>
  </conditionalFormatting>
  <conditionalFormatting sqref="H27">
    <cfRule type="cellIs" dxfId="1498" priority="369" operator="greaterThan">
      <formula>$E$10</formula>
    </cfRule>
  </conditionalFormatting>
  <conditionalFormatting sqref="H28">
    <cfRule type="cellIs" dxfId="1497" priority="368" operator="greaterThan">
      <formula>$E$10</formula>
    </cfRule>
  </conditionalFormatting>
  <conditionalFormatting sqref="H28">
    <cfRule type="cellIs" dxfId="1496" priority="367" operator="greaterThan">
      <formula>$E$10</formula>
    </cfRule>
  </conditionalFormatting>
  <conditionalFormatting sqref="Q29">
    <cfRule type="cellIs" dxfId="1495" priority="351" operator="greaterThan">
      <formula>#REF!</formula>
    </cfRule>
  </conditionalFormatting>
  <conditionalFormatting sqref="J29">
    <cfRule type="cellIs" dxfId="1494" priority="366" operator="greaterThan">
      <formula>$J$10</formula>
    </cfRule>
  </conditionalFormatting>
  <conditionalFormatting sqref="J29">
    <cfRule type="cellIs" dxfId="1493" priority="365" operator="greaterThan">
      <formula>$J$10</formula>
    </cfRule>
  </conditionalFormatting>
  <conditionalFormatting sqref="M29">
    <cfRule type="cellIs" dxfId="1492" priority="364" operator="greaterThan">
      <formula>$M$10</formula>
    </cfRule>
  </conditionalFormatting>
  <conditionalFormatting sqref="L29">
    <cfRule type="cellIs" dxfId="1491" priority="363" operator="greaterThan">
      <formula>$L$10</formula>
    </cfRule>
  </conditionalFormatting>
  <conditionalFormatting sqref="M29">
    <cfRule type="cellIs" dxfId="1490" priority="362" operator="greaterThan">
      <formula>$M$10</formula>
    </cfRule>
  </conditionalFormatting>
  <conditionalFormatting sqref="L29">
    <cfRule type="cellIs" dxfId="1489" priority="361" operator="greaterThan">
      <formula>$L$10</formula>
    </cfRule>
  </conditionalFormatting>
  <conditionalFormatting sqref="K29">
    <cfRule type="cellIs" dxfId="1488" priority="360" operator="greaterThan">
      <formula>$K$10</formula>
    </cfRule>
  </conditionalFormatting>
  <conditionalFormatting sqref="B29:D29">
    <cfRule type="cellIs" dxfId="1487" priority="359" operator="greaterThan">
      <formula>#REF!</formula>
    </cfRule>
  </conditionalFormatting>
  <conditionalFormatting sqref="E29:G29">
    <cfRule type="cellIs" dxfId="1486" priority="358" operator="greaterThan">
      <formula>$E$10</formula>
    </cfRule>
  </conditionalFormatting>
  <conditionalFormatting sqref="B29:D29">
    <cfRule type="cellIs" dxfId="1485" priority="357" operator="greaterThan">
      <formula>#REF!</formula>
    </cfRule>
  </conditionalFormatting>
  <conditionalFormatting sqref="E29:G29">
    <cfRule type="cellIs" dxfId="1484" priority="356" operator="greaterThan">
      <formula>$E$10</formula>
    </cfRule>
  </conditionalFormatting>
  <conditionalFormatting sqref="P29">
    <cfRule type="cellIs" dxfId="1483" priority="355" operator="greaterThan">
      <formula>$P$10</formula>
    </cfRule>
  </conditionalFormatting>
  <conditionalFormatting sqref="P29">
    <cfRule type="cellIs" dxfId="1482" priority="354" operator="greaterThan">
      <formula>$P$10</formula>
    </cfRule>
  </conditionalFormatting>
  <conditionalFormatting sqref="N29">
    <cfRule type="cellIs" dxfId="1481" priority="353" operator="greaterThan">
      <formula>$M$10</formula>
    </cfRule>
  </conditionalFormatting>
  <conditionalFormatting sqref="N29">
    <cfRule type="cellIs" dxfId="1480" priority="352" operator="greaterThan">
      <formula>$M$10</formula>
    </cfRule>
  </conditionalFormatting>
  <conditionalFormatting sqref="O29">
    <cfRule type="cellIs" dxfId="1479" priority="350" operator="greaterThan">
      <formula>$M$10</formula>
    </cfRule>
  </conditionalFormatting>
  <conditionalFormatting sqref="O29">
    <cfRule type="cellIs" dxfId="1478" priority="349" operator="greaterThan">
      <formula>$M$10</formula>
    </cfRule>
  </conditionalFormatting>
  <conditionalFormatting sqref="H29">
    <cfRule type="cellIs" dxfId="1477" priority="348" operator="greaterThan">
      <formula>$E$10</formula>
    </cfRule>
  </conditionalFormatting>
  <conditionalFormatting sqref="H29">
    <cfRule type="cellIs" dxfId="1476" priority="347" operator="greaterThan">
      <formula>$E$10</formula>
    </cfRule>
  </conditionalFormatting>
  <conditionalFormatting sqref="J26">
    <cfRule type="cellIs" dxfId="1475" priority="346" operator="greaterThan">
      <formula>$J$10</formula>
    </cfRule>
  </conditionalFormatting>
  <conditionalFormatting sqref="J26">
    <cfRule type="cellIs" dxfId="1474" priority="345" operator="greaterThan">
      <formula>$J$10</formula>
    </cfRule>
  </conditionalFormatting>
  <conditionalFormatting sqref="M26">
    <cfRule type="cellIs" dxfId="1473" priority="344" operator="greaterThan">
      <formula>$M$10</formula>
    </cfRule>
  </conditionalFormatting>
  <conditionalFormatting sqref="L26">
    <cfRule type="cellIs" dxfId="1472" priority="343" operator="greaterThan">
      <formula>$L$10</formula>
    </cfRule>
  </conditionalFormatting>
  <conditionalFormatting sqref="M26">
    <cfRule type="cellIs" dxfId="1471" priority="342" operator="greaterThan">
      <formula>$M$10</formula>
    </cfRule>
  </conditionalFormatting>
  <conditionalFormatting sqref="L26">
    <cfRule type="cellIs" dxfId="1470" priority="341" operator="greaterThan">
      <formula>$L$10</formula>
    </cfRule>
  </conditionalFormatting>
  <conditionalFormatting sqref="K26">
    <cfRule type="cellIs" dxfId="1469" priority="340" operator="greaterThan">
      <formula>$K$10</formula>
    </cfRule>
  </conditionalFormatting>
  <conditionalFormatting sqref="B26:D26">
    <cfRule type="cellIs" dxfId="1468" priority="339" operator="greaterThan">
      <formula>#REF!</formula>
    </cfRule>
  </conditionalFormatting>
  <conditionalFormatting sqref="E26:G26">
    <cfRule type="cellIs" dxfId="1467" priority="338" operator="greaterThan">
      <formula>$E$10</formula>
    </cfRule>
  </conditionalFormatting>
  <conditionalFormatting sqref="B26:D26">
    <cfRule type="cellIs" dxfId="1466" priority="337" operator="greaterThan">
      <formula>#REF!</formula>
    </cfRule>
  </conditionalFormatting>
  <conditionalFormatting sqref="E26:G26">
    <cfRule type="cellIs" dxfId="1465" priority="336" operator="greaterThan">
      <formula>$E$10</formula>
    </cfRule>
  </conditionalFormatting>
  <conditionalFormatting sqref="P26">
    <cfRule type="cellIs" dxfId="1464" priority="335" operator="greaterThan">
      <formula>$P$10</formula>
    </cfRule>
  </conditionalFormatting>
  <conditionalFormatting sqref="P26">
    <cfRule type="cellIs" dxfId="1463" priority="334" operator="greaterThan">
      <formula>$P$10</formula>
    </cfRule>
  </conditionalFormatting>
  <conditionalFormatting sqref="N26">
    <cfRule type="cellIs" dxfId="1462" priority="333" operator="greaterThan">
      <formula>$M$10</formula>
    </cfRule>
  </conditionalFormatting>
  <conditionalFormatting sqref="N26">
    <cfRule type="cellIs" dxfId="1461" priority="332" operator="greaterThan">
      <formula>$M$10</formula>
    </cfRule>
  </conditionalFormatting>
  <conditionalFormatting sqref="Q26">
    <cfRule type="cellIs" dxfId="1460" priority="331" operator="greaterThan">
      <formula>#REF!</formula>
    </cfRule>
  </conditionalFormatting>
  <conditionalFormatting sqref="J27">
    <cfRule type="cellIs" dxfId="1459" priority="330" operator="greaterThan">
      <formula>$J$10</formula>
    </cfRule>
  </conditionalFormatting>
  <conditionalFormatting sqref="J27">
    <cfRule type="cellIs" dxfId="1458" priority="329" operator="greaterThan">
      <formula>$J$10</formula>
    </cfRule>
  </conditionalFormatting>
  <conditionalFormatting sqref="M27">
    <cfRule type="cellIs" dxfId="1457" priority="328" operator="greaterThan">
      <formula>$M$10</formula>
    </cfRule>
  </conditionalFormatting>
  <conditionalFormatting sqref="L27">
    <cfRule type="cellIs" dxfId="1456" priority="327" operator="greaterThan">
      <formula>$L$10</formula>
    </cfRule>
  </conditionalFormatting>
  <conditionalFormatting sqref="M27">
    <cfRule type="cellIs" dxfId="1455" priority="326" operator="greaterThan">
      <formula>$M$10</formula>
    </cfRule>
  </conditionalFormatting>
  <conditionalFormatting sqref="L27">
    <cfRule type="cellIs" dxfId="1454" priority="325" operator="greaterThan">
      <formula>$L$10</formula>
    </cfRule>
  </conditionalFormatting>
  <conditionalFormatting sqref="K27">
    <cfRule type="cellIs" dxfId="1453" priority="324" operator="greaterThan">
      <formula>$K$10</formula>
    </cfRule>
  </conditionalFormatting>
  <conditionalFormatting sqref="B27:D27">
    <cfRule type="cellIs" dxfId="1452" priority="323" operator="greaterThan">
      <formula>#REF!</formula>
    </cfRule>
  </conditionalFormatting>
  <conditionalFormatting sqref="E27:G27">
    <cfRule type="cellIs" dxfId="1451" priority="322" operator="greaterThan">
      <formula>$E$10</formula>
    </cfRule>
  </conditionalFormatting>
  <conditionalFormatting sqref="B27:D27">
    <cfRule type="cellIs" dxfId="1450" priority="321" operator="greaterThan">
      <formula>#REF!</formula>
    </cfRule>
  </conditionalFormatting>
  <conditionalFormatting sqref="E27:G27">
    <cfRule type="cellIs" dxfId="1449" priority="320" operator="greaterThan">
      <formula>$E$10</formula>
    </cfRule>
  </conditionalFormatting>
  <conditionalFormatting sqref="P27">
    <cfRule type="cellIs" dxfId="1448" priority="319" operator="greaterThan">
      <formula>$P$10</formula>
    </cfRule>
  </conditionalFormatting>
  <conditionalFormatting sqref="P27">
    <cfRule type="cellIs" dxfId="1447" priority="318" operator="greaterThan">
      <formula>$P$10</formula>
    </cfRule>
  </conditionalFormatting>
  <conditionalFormatting sqref="N27">
    <cfRule type="cellIs" dxfId="1446" priority="317" operator="greaterThan">
      <formula>$M$10</formula>
    </cfRule>
  </conditionalFormatting>
  <conditionalFormatting sqref="N27">
    <cfRule type="cellIs" dxfId="1445" priority="316" operator="greaterThan">
      <formula>$M$10</formula>
    </cfRule>
  </conditionalFormatting>
  <conditionalFormatting sqref="Q27">
    <cfRule type="cellIs" dxfId="1444" priority="315" operator="greaterThan">
      <formula>#REF!</formula>
    </cfRule>
  </conditionalFormatting>
  <conditionalFormatting sqref="J28">
    <cfRule type="cellIs" dxfId="1443" priority="314" operator="greaterThan">
      <formula>$J$10</formula>
    </cfRule>
  </conditionalFormatting>
  <conditionalFormatting sqref="J28">
    <cfRule type="cellIs" dxfId="1442" priority="313" operator="greaterThan">
      <formula>$J$10</formula>
    </cfRule>
  </conditionalFormatting>
  <conditionalFormatting sqref="M28">
    <cfRule type="cellIs" dxfId="1441" priority="312" operator="greaterThan">
      <formula>$M$10</formula>
    </cfRule>
  </conditionalFormatting>
  <conditionalFormatting sqref="L28">
    <cfRule type="cellIs" dxfId="1440" priority="311" operator="greaterThan">
      <formula>$L$10</formula>
    </cfRule>
  </conditionalFormatting>
  <conditionalFormatting sqref="M28">
    <cfRule type="cellIs" dxfId="1439" priority="310" operator="greaterThan">
      <formula>$M$10</formula>
    </cfRule>
  </conditionalFormatting>
  <conditionalFormatting sqref="L28">
    <cfRule type="cellIs" dxfId="1438" priority="309" operator="greaterThan">
      <formula>$L$10</formula>
    </cfRule>
  </conditionalFormatting>
  <conditionalFormatting sqref="K28">
    <cfRule type="cellIs" dxfId="1437" priority="308" operator="greaterThan">
      <formula>$K$10</formula>
    </cfRule>
  </conditionalFormatting>
  <conditionalFormatting sqref="B28:D28">
    <cfRule type="cellIs" dxfId="1436" priority="307" operator="greaterThan">
      <formula>#REF!</formula>
    </cfRule>
  </conditionalFormatting>
  <conditionalFormatting sqref="E28:G28">
    <cfRule type="cellIs" dxfId="1435" priority="306" operator="greaterThan">
      <formula>$E$10</formula>
    </cfRule>
  </conditionalFormatting>
  <conditionalFormatting sqref="B28:D28">
    <cfRule type="cellIs" dxfId="1434" priority="305" operator="greaterThan">
      <formula>#REF!</formula>
    </cfRule>
  </conditionalFormatting>
  <conditionalFormatting sqref="E28:G28">
    <cfRule type="cellIs" dxfId="1433" priority="304" operator="greaterThan">
      <formula>$E$10</formula>
    </cfRule>
  </conditionalFormatting>
  <conditionalFormatting sqref="P28">
    <cfRule type="cellIs" dxfId="1432" priority="303" operator="greaterThan">
      <formula>$P$10</formula>
    </cfRule>
  </conditionalFormatting>
  <conditionalFormatting sqref="P28">
    <cfRule type="cellIs" dxfId="1431" priority="302" operator="greaterThan">
      <formula>$P$10</formula>
    </cfRule>
  </conditionalFormatting>
  <conditionalFormatting sqref="N28">
    <cfRule type="cellIs" dxfId="1430" priority="301" operator="greaterThan">
      <formula>$M$10</formula>
    </cfRule>
  </conditionalFormatting>
  <conditionalFormatting sqref="N28">
    <cfRule type="cellIs" dxfId="1429" priority="300" operator="greaterThan">
      <formula>$M$10</formula>
    </cfRule>
  </conditionalFormatting>
  <conditionalFormatting sqref="Q28">
    <cfRule type="cellIs" dxfId="1428" priority="299" operator="greaterThan">
      <formula>#REF!</formula>
    </cfRule>
  </conditionalFormatting>
  <conditionalFormatting sqref="J29">
    <cfRule type="cellIs" dxfId="1427" priority="298" operator="greaterThan">
      <formula>$J$10</formula>
    </cfRule>
  </conditionalFormatting>
  <conditionalFormatting sqref="J29">
    <cfRule type="cellIs" dxfId="1426" priority="297" operator="greaterThan">
      <formula>$J$10</formula>
    </cfRule>
  </conditionalFormatting>
  <conditionalFormatting sqref="M29">
    <cfRule type="cellIs" dxfId="1425" priority="296" operator="greaterThan">
      <formula>$M$10</formula>
    </cfRule>
  </conditionalFormatting>
  <conditionalFormatting sqref="L29">
    <cfRule type="cellIs" dxfId="1424" priority="295" operator="greaterThan">
      <formula>$L$10</formula>
    </cfRule>
  </conditionalFormatting>
  <conditionalFormatting sqref="M29">
    <cfRule type="cellIs" dxfId="1423" priority="294" operator="greaterThan">
      <formula>$M$10</formula>
    </cfRule>
  </conditionalFormatting>
  <conditionalFormatting sqref="L29">
    <cfRule type="cellIs" dxfId="1422" priority="293" operator="greaterThan">
      <formula>$L$10</formula>
    </cfRule>
  </conditionalFormatting>
  <conditionalFormatting sqref="K29">
    <cfRule type="cellIs" dxfId="1421" priority="292" operator="greaterThan">
      <formula>$K$10</formula>
    </cfRule>
  </conditionalFormatting>
  <conditionalFormatting sqref="B29:D29">
    <cfRule type="cellIs" dxfId="1420" priority="291" operator="greaterThan">
      <formula>#REF!</formula>
    </cfRule>
  </conditionalFormatting>
  <conditionalFormatting sqref="B29:D29">
    <cfRule type="cellIs" dxfId="1419" priority="290" operator="greaterThan">
      <formula>#REF!</formula>
    </cfRule>
  </conditionalFormatting>
  <conditionalFormatting sqref="P29">
    <cfRule type="cellIs" dxfId="1418" priority="289" operator="greaterThan">
      <formula>$P$10</formula>
    </cfRule>
  </conditionalFormatting>
  <conditionalFormatting sqref="P29">
    <cfRule type="cellIs" dxfId="1417" priority="288" operator="greaterThan">
      <formula>$P$10</formula>
    </cfRule>
  </conditionalFormatting>
  <conditionalFormatting sqref="N29">
    <cfRule type="cellIs" dxfId="1416" priority="287" operator="greaterThan">
      <formula>$M$10</formula>
    </cfRule>
  </conditionalFormatting>
  <conditionalFormatting sqref="N29">
    <cfRule type="cellIs" dxfId="1415" priority="286" operator="greaterThan">
      <formula>$M$10</formula>
    </cfRule>
  </conditionalFormatting>
  <conditionalFormatting sqref="E29">
    <cfRule type="cellIs" dxfId="1414" priority="285" operator="greaterThan">
      <formula>#REF!</formula>
    </cfRule>
  </conditionalFormatting>
  <conditionalFormatting sqref="E29">
    <cfRule type="cellIs" dxfId="1413" priority="284" operator="greaterThan">
      <formula>#REF!</formula>
    </cfRule>
  </conditionalFormatting>
  <conditionalFormatting sqref="F29">
    <cfRule type="cellIs" dxfId="1412" priority="283" operator="greaterThan">
      <formula>#REF!</formula>
    </cfRule>
  </conditionalFormatting>
  <conditionalFormatting sqref="F29">
    <cfRule type="cellIs" dxfId="1411" priority="282" operator="greaterThan">
      <formula>#REF!</formula>
    </cfRule>
  </conditionalFormatting>
  <conditionalFormatting sqref="G29">
    <cfRule type="cellIs" dxfId="1410" priority="281" operator="greaterThan">
      <formula>#REF!</formula>
    </cfRule>
  </conditionalFormatting>
  <conditionalFormatting sqref="G29">
    <cfRule type="cellIs" dxfId="1409" priority="280" operator="greaterThan">
      <formula>#REF!</formula>
    </cfRule>
  </conditionalFormatting>
  <conditionalFormatting sqref="Q29">
    <cfRule type="cellIs" dxfId="1408" priority="279" operator="greaterThan">
      <formula>#REF!</formula>
    </cfRule>
  </conditionalFormatting>
  <conditionalFormatting sqref="H28">
    <cfRule type="cellIs" dxfId="1407" priority="278" operator="greaterThan">
      <formula>$E$10</formula>
    </cfRule>
  </conditionalFormatting>
  <conditionalFormatting sqref="H28">
    <cfRule type="cellIs" dxfId="1406" priority="277" operator="greaterThan">
      <formula>$E$10</formula>
    </cfRule>
  </conditionalFormatting>
  <conditionalFormatting sqref="H29">
    <cfRule type="cellIs" dxfId="1405" priority="276" operator="greaterThan">
      <formula>$E$10</formula>
    </cfRule>
  </conditionalFormatting>
  <conditionalFormatting sqref="H29">
    <cfRule type="cellIs" dxfId="1404" priority="275" operator="greaterThan">
      <formula>$E$10</formula>
    </cfRule>
  </conditionalFormatting>
  <conditionalFormatting sqref="Q30">
    <cfRule type="cellIs" dxfId="1403" priority="259" operator="greaterThan">
      <formula>#REF!</formula>
    </cfRule>
  </conditionalFormatting>
  <conditionalFormatting sqref="J30">
    <cfRule type="cellIs" dxfId="1402" priority="274" operator="greaterThan">
      <formula>$J$10</formula>
    </cfRule>
  </conditionalFormatting>
  <conditionalFormatting sqref="J30">
    <cfRule type="cellIs" dxfId="1401" priority="273" operator="greaterThan">
      <formula>$J$10</formula>
    </cfRule>
  </conditionalFormatting>
  <conditionalFormatting sqref="M30">
    <cfRule type="cellIs" dxfId="1400" priority="272" operator="greaterThan">
      <formula>$M$10</formula>
    </cfRule>
  </conditionalFormatting>
  <conditionalFormatting sqref="L30">
    <cfRule type="cellIs" dxfId="1399" priority="271" operator="greaterThan">
      <formula>$L$10</formula>
    </cfRule>
  </conditionalFormatting>
  <conditionalFormatting sqref="M30">
    <cfRule type="cellIs" dxfId="1398" priority="270" operator="greaterThan">
      <formula>$M$10</formula>
    </cfRule>
  </conditionalFormatting>
  <conditionalFormatting sqref="L30">
    <cfRule type="cellIs" dxfId="1397" priority="269" operator="greaterThan">
      <formula>$L$10</formula>
    </cfRule>
  </conditionalFormatting>
  <conditionalFormatting sqref="K30">
    <cfRule type="cellIs" dxfId="1396" priority="268" operator="greaterThan">
      <formula>$K$10</formula>
    </cfRule>
  </conditionalFormatting>
  <conditionalFormatting sqref="B30:D30">
    <cfRule type="cellIs" dxfId="1395" priority="267" operator="greaterThan">
      <formula>#REF!</formula>
    </cfRule>
  </conditionalFormatting>
  <conditionalFormatting sqref="E30:G30">
    <cfRule type="cellIs" dxfId="1394" priority="266" operator="greaterThan">
      <formula>$E$10</formula>
    </cfRule>
  </conditionalFormatting>
  <conditionalFormatting sqref="B30:D30">
    <cfRule type="cellIs" dxfId="1393" priority="265" operator="greaterThan">
      <formula>#REF!</formula>
    </cfRule>
  </conditionalFormatting>
  <conditionalFormatting sqref="E30:G30">
    <cfRule type="cellIs" dxfId="1392" priority="264" operator="greaterThan">
      <formula>$E$10</formula>
    </cfRule>
  </conditionalFormatting>
  <conditionalFormatting sqref="P30">
    <cfRule type="cellIs" dxfId="1391" priority="263" operator="greaterThan">
      <formula>$P$10</formula>
    </cfRule>
  </conditionalFormatting>
  <conditionalFormatting sqref="P30">
    <cfRule type="cellIs" dxfId="1390" priority="262" operator="greaterThan">
      <formula>$P$10</formula>
    </cfRule>
  </conditionalFormatting>
  <conditionalFormatting sqref="N30">
    <cfRule type="cellIs" dxfId="1389" priority="261" operator="greaterThan">
      <formula>$M$10</formula>
    </cfRule>
  </conditionalFormatting>
  <conditionalFormatting sqref="N30">
    <cfRule type="cellIs" dxfId="1388" priority="260" operator="greaterThan">
      <formula>$M$10</formula>
    </cfRule>
  </conditionalFormatting>
  <conditionalFormatting sqref="O30">
    <cfRule type="cellIs" dxfId="1387" priority="258" operator="greaterThan">
      <formula>$M$10</formula>
    </cfRule>
  </conditionalFormatting>
  <conditionalFormatting sqref="O30">
    <cfRule type="cellIs" dxfId="1386" priority="257" operator="greaterThan">
      <formula>$M$10</formula>
    </cfRule>
  </conditionalFormatting>
  <conditionalFormatting sqref="H30">
    <cfRule type="cellIs" dxfId="1385" priority="256" operator="greaterThan">
      <formula>$E$10</formula>
    </cfRule>
  </conditionalFormatting>
  <conditionalFormatting sqref="H30">
    <cfRule type="cellIs" dxfId="1384" priority="255" operator="greaterThan">
      <formula>$E$10</formula>
    </cfRule>
  </conditionalFormatting>
  <conditionalFormatting sqref="J25">
    <cfRule type="cellIs" dxfId="1383" priority="254" operator="greaterThan">
      <formula>$J$10</formula>
    </cfRule>
  </conditionalFormatting>
  <conditionalFormatting sqref="J25">
    <cfRule type="cellIs" dxfId="1382" priority="253" operator="greaterThan">
      <formula>$J$10</formula>
    </cfRule>
  </conditionalFormatting>
  <conditionalFormatting sqref="M25">
    <cfRule type="cellIs" dxfId="1381" priority="252" operator="greaterThan">
      <formula>$M$10</formula>
    </cfRule>
  </conditionalFormatting>
  <conditionalFormatting sqref="L25">
    <cfRule type="cellIs" dxfId="1380" priority="251" operator="greaterThan">
      <formula>$L$10</formula>
    </cfRule>
  </conditionalFormatting>
  <conditionalFormatting sqref="M25">
    <cfRule type="cellIs" dxfId="1379" priority="250" operator="greaterThan">
      <formula>$M$10</formula>
    </cfRule>
  </conditionalFormatting>
  <conditionalFormatting sqref="L25">
    <cfRule type="cellIs" dxfId="1378" priority="249" operator="greaterThan">
      <formula>$L$10</formula>
    </cfRule>
  </conditionalFormatting>
  <conditionalFormatting sqref="K25">
    <cfRule type="cellIs" dxfId="1377" priority="248" operator="greaterThan">
      <formula>$K$10</formula>
    </cfRule>
  </conditionalFormatting>
  <conditionalFormatting sqref="B25:D25">
    <cfRule type="cellIs" dxfId="1376" priority="247" operator="greaterThan">
      <formula>#REF!</formula>
    </cfRule>
  </conditionalFormatting>
  <conditionalFormatting sqref="E25:G25">
    <cfRule type="cellIs" dxfId="1375" priority="246" operator="greaterThan">
      <formula>$E$10</formula>
    </cfRule>
  </conditionalFormatting>
  <conditionalFormatting sqref="B25:D25">
    <cfRule type="cellIs" dxfId="1374" priority="245" operator="greaterThan">
      <formula>#REF!</formula>
    </cfRule>
  </conditionalFormatting>
  <conditionalFormatting sqref="E25:G25">
    <cfRule type="cellIs" dxfId="1373" priority="244" operator="greaterThan">
      <formula>$E$10</formula>
    </cfRule>
  </conditionalFormatting>
  <conditionalFormatting sqref="P25">
    <cfRule type="cellIs" dxfId="1372" priority="243" operator="greaterThan">
      <formula>$P$10</formula>
    </cfRule>
  </conditionalFormatting>
  <conditionalFormatting sqref="P25">
    <cfRule type="cellIs" dxfId="1371" priority="242" operator="greaterThan">
      <formula>$P$10</formula>
    </cfRule>
  </conditionalFormatting>
  <conditionalFormatting sqref="N25">
    <cfRule type="cellIs" dxfId="1370" priority="241" operator="greaterThan">
      <formula>$M$10</formula>
    </cfRule>
  </conditionalFormatting>
  <conditionalFormatting sqref="N25">
    <cfRule type="cellIs" dxfId="1369" priority="240" operator="greaterThan">
      <formula>$M$10</formula>
    </cfRule>
  </conditionalFormatting>
  <conditionalFormatting sqref="Q25">
    <cfRule type="cellIs" dxfId="1368" priority="239" operator="greaterThan">
      <formula>#REF!</formula>
    </cfRule>
  </conditionalFormatting>
  <conditionalFormatting sqref="O25">
    <cfRule type="cellIs" dxfId="1367" priority="238" operator="greaterThan">
      <formula>$M$10</formula>
    </cfRule>
  </conditionalFormatting>
  <conditionalFormatting sqref="O25">
    <cfRule type="cellIs" dxfId="1366" priority="237" operator="greaterThan">
      <formula>$M$10</formula>
    </cfRule>
  </conditionalFormatting>
  <conditionalFormatting sqref="H25">
    <cfRule type="cellIs" dxfId="1365" priority="236" operator="greaterThan">
      <formula>$E$10</formula>
    </cfRule>
  </conditionalFormatting>
  <conditionalFormatting sqref="H25">
    <cfRule type="cellIs" dxfId="1364" priority="235" operator="greaterThan">
      <formula>$E$10</formula>
    </cfRule>
  </conditionalFormatting>
  <conditionalFormatting sqref="J31">
    <cfRule type="cellIs" dxfId="1363" priority="234" operator="greaterThan">
      <formula>$J$10</formula>
    </cfRule>
  </conditionalFormatting>
  <conditionalFormatting sqref="J31">
    <cfRule type="cellIs" dxfId="1362" priority="233" operator="greaterThan">
      <formula>$J$10</formula>
    </cfRule>
  </conditionalFormatting>
  <conditionalFormatting sqref="M31">
    <cfRule type="cellIs" dxfId="1361" priority="232" operator="greaterThan">
      <formula>$M$10</formula>
    </cfRule>
  </conditionalFormatting>
  <conditionalFormatting sqref="L31">
    <cfRule type="cellIs" dxfId="1360" priority="231" operator="greaterThan">
      <formula>$L$10</formula>
    </cfRule>
  </conditionalFormatting>
  <conditionalFormatting sqref="M31">
    <cfRule type="cellIs" dxfId="1359" priority="230" operator="greaterThan">
      <formula>$M$10</formula>
    </cfRule>
  </conditionalFormatting>
  <conditionalFormatting sqref="L31">
    <cfRule type="cellIs" dxfId="1358" priority="229" operator="greaterThan">
      <formula>$L$10</formula>
    </cfRule>
  </conditionalFormatting>
  <conditionalFormatting sqref="K31">
    <cfRule type="cellIs" dxfId="1357" priority="228" operator="greaterThan">
      <formula>$K$10</formula>
    </cfRule>
  </conditionalFormatting>
  <conditionalFormatting sqref="B31:D31">
    <cfRule type="cellIs" dxfId="1356" priority="227" operator="greaterThan">
      <formula>#REF!</formula>
    </cfRule>
  </conditionalFormatting>
  <conditionalFormatting sqref="E31:G31">
    <cfRule type="cellIs" dxfId="1355" priority="226" operator="greaterThan">
      <formula>$E$10</formula>
    </cfRule>
  </conditionalFormatting>
  <conditionalFormatting sqref="B31:D31">
    <cfRule type="cellIs" dxfId="1354" priority="225" operator="greaterThan">
      <formula>#REF!</formula>
    </cfRule>
  </conditionalFormatting>
  <conditionalFormatting sqref="E31:G31">
    <cfRule type="cellIs" dxfId="1353" priority="224" operator="greaterThan">
      <formula>$E$10</formula>
    </cfRule>
  </conditionalFormatting>
  <conditionalFormatting sqref="P31">
    <cfRule type="cellIs" dxfId="1352" priority="223" operator="greaterThan">
      <formula>$P$10</formula>
    </cfRule>
  </conditionalFormatting>
  <conditionalFormatting sqref="P31">
    <cfRule type="cellIs" dxfId="1351" priority="222" operator="greaterThan">
      <formula>$P$10</formula>
    </cfRule>
  </conditionalFormatting>
  <conditionalFormatting sqref="N31">
    <cfRule type="cellIs" dxfId="1350" priority="221" operator="greaterThan">
      <formula>$M$10</formula>
    </cfRule>
  </conditionalFormatting>
  <conditionalFormatting sqref="N31">
    <cfRule type="cellIs" dxfId="1349" priority="220" operator="greaterThan">
      <formula>$M$10</formula>
    </cfRule>
  </conditionalFormatting>
  <conditionalFormatting sqref="Q31">
    <cfRule type="cellIs" dxfId="1348" priority="219" operator="greaterThan">
      <formula>#REF!</formula>
    </cfRule>
  </conditionalFormatting>
  <conditionalFormatting sqref="O31">
    <cfRule type="cellIs" dxfId="1347" priority="218" operator="greaterThan">
      <formula>$M$10</formula>
    </cfRule>
  </conditionalFormatting>
  <conditionalFormatting sqref="O31">
    <cfRule type="cellIs" dxfId="1346" priority="217" operator="greaterThan">
      <formula>$M$10</formula>
    </cfRule>
  </conditionalFormatting>
  <conditionalFormatting sqref="H31">
    <cfRule type="cellIs" dxfId="1345" priority="216" operator="greaterThan">
      <formula>$E$10</formula>
    </cfRule>
  </conditionalFormatting>
  <conditionalFormatting sqref="H31">
    <cfRule type="cellIs" dxfId="1344" priority="215" operator="greaterThan">
      <formula>$E$10</formula>
    </cfRule>
  </conditionalFormatting>
  <conditionalFormatting sqref="J37">
    <cfRule type="cellIs" dxfId="1343" priority="214" operator="greaterThan">
      <formula>$J$10</formula>
    </cfRule>
  </conditionalFormatting>
  <conditionalFormatting sqref="J37">
    <cfRule type="cellIs" dxfId="1342" priority="213" operator="greaterThan">
      <formula>$J$10</formula>
    </cfRule>
  </conditionalFormatting>
  <conditionalFormatting sqref="M37">
    <cfRule type="cellIs" dxfId="1341" priority="212" operator="greaterThan">
      <formula>$M$10</formula>
    </cfRule>
  </conditionalFormatting>
  <conditionalFormatting sqref="L37">
    <cfRule type="cellIs" dxfId="1340" priority="211" operator="greaterThan">
      <formula>$L$10</formula>
    </cfRule>
  </conditionalFormatting>
  <conditionalFormatting sqref="M37">
    <cfRule type="cellIs" dxfId="1339" priority="210" operator="greaterThan">
      <formula>$M$10</formula>
    </cfRule>
  </conditionalFormatting>
  <conditionalFormatting sqref="L37">
    <cfRule type="cellIs" dxfId="1338" priority="209" operator="greaterThan">
      <formula>$L$10</formula>
    </cfRule>
  </conditionalFormatting>
  <conditionalFormatting sqref="K37">
    <cfRule type="cellIs" dxfId="1337" priority="208" operator="greaterThan">
      <formula>$K$10</formula>
    </cfRule>
  </conditionalFormatting>
  <conditionalFormatting sqref="B37:D37">
    <cfRule type="cellIs" dxfId="1336" priority="207" operator="greaterThan">
      <formula>#REF!</formula>
    </cfRule>
  </conditionalFormatting>
  <conditionalFormatting sqref="E37:G37">
    <cfRule type="cellIs" dxfId="1335" priority="206" operator="greaterThan">
      <formula>$E$10</formula>
    </cfRule>
  </conditionalFormatting>
  <conditionalFormatting sqref="B37:D37">
    <cfRule type="cellIs" dxfId="1334" priority="205" operator="greaterThan">
      <formula>#REF!</formula>
    </cfRule>
  </conditionalFormatting>
  <conditionalFormatting sqref="E37:G37">
    <cfRule type="cellIs" dxfId="1333" priority="204" operator="greaterThan">
      <formula>$E$10</formula>
    </cfRule>
  </conditionalFormatting>
  <conditionalFormatting sqref="P37">
    <cfRule type="cellIs" dxfId="1332" priority="203" operator="greaterThan">
      <formula>$P$10</formula>
    </cfRule>
  </conditionalFormatting>
  <conditionalFormatting sqref="P37">
    <cfRule type="cellIs" dxfId="1331" priority="202" operator="greaterThan">
      <formula>$P$10</formula>
    </cfRule>
  </conditionalFormatting>
  <conditionalFormatting sqref="N37">
    <cfRule type="cellIs" dxfId="1330" priority="201" operator="greaterThan">
      <formula>$M$10</formula>
    </cfRule>
  </conditionalFormatting>
  <conditionalFormatting sqref="N37">
    <cfRule type="cellIs" dxfId="1329" priority="200" operator="greaterThan">
      <formula>$M$10</formula>
    </cfRule>
  </conditionalFormatting>
  <conditionalFormatting sqref="Q37">
    <cfRule type="cellIs" dxfId="1328" priority="199" operator="greaterThan">
      <formula>#REF!</formula>
    </cfRule>
  </conditionalFormatting>
  <conditionalFormatting sqref="O37">
    <cfRule type="cellIs" dxfId="1327" priority="198" operator="greaterThan">
      <formula>$M$10</formula>
    </cfRule>
  </conditionalFormatting>
  <conditionalFormatting sqref="O37">
    <cfRule type="cellIs" dxfId="1326" priority="197" operator="greaterThan">
      <formula>$M$10</formula>
    </cfRule>
  </conditionalFormatting>
  <conditionalFormatting sqref="H37">
    <cfRule type="cellIs" dxfId="1325" priority="196" operator="greaterThan">
      <formula>$E$10</formula>
    </cfRule>
  </conditionalFormatting>
  <conditionalFormatting sqref="H37">
    <cfRule type="cellIs" dxfId="1324" priority="195" operator="greaterThan">
      <formula>$E$10</formula>
    </cfRule>
  </conditionalFormatting>
  <conditionalFormatting sqref="J33">
    <cfRule type="cellIs" dxfId="1323" priority="194" operator="greaterThan">
      <formula>$J$10</formula>
    </cfRule>
  </conditionalFormatting>
  <conditionalFormatting sqref="J33">
    <cfRule type="cellIs" dxfId="1322" priority="193" operator="greaterThan">
      <formula>$J$10</formula>
    </cfRule>
  </conditionalFormatting>
  <conditionalFormatting sqref="M33">
    <cfRule type="cellIs" dxfId="1321" priority="192" operator="greaterThan">
      <formula>$M$10</formula>
    </cfRule>
  </conditionalFormatting>
  <conditionalFormatting sqref="L33">
    <cfRule type="cellIs" dxfId="1320" priority="191" operator="greaterThan">
      <formula>$L$10</formula>
    </cfRule>
  </conditionalFormatting>
  <conditionalFormatting sqref="M33">
    <cfRule type="cellIs" dxfId="1319" priority="190" operator="greaterThan">
      <formula>$M$10</formula>
    </cfRule>
  </conditionalFormatting>
  <conditionalFormatting sqref="L33">
    <cfRule type="cellIs" dxfId="1318" priority="189" operator="greaterThan">
      <formula>$L$10</formula>
    </cfRule>
  </conditionalFormatting>
  <conditionalFormatting sqref="K33">
    <cfRule type="cellIs" dxfId="1317" priority="188" operator="greaterThan">
      <formula>$K$10</formula>
    </cfRule>
  </conditionalFormatting>
  <conditionalFormatting sqref="B33:D33">
    <cfRule type="cellIs" dxfId="1316" priority="187" operator="greaterThan">
      <formula>#REF!</formula>
    </cfRule>
  </conditionalFormatting>
  <conditionalFormatting sqref="E33:G33">
    <cfRule type="cellIs" dxfId="1315" priority="186" operator="greaterThan">
      <formula>$E$10</formula>
    </cfRule>
  </conditionalFormatting>
  <conditionalFormatting sqref="B33:D33">
    <cfRule type="cellIs" dxfId="1314" priority="185" operator="greaterThan">
      <formula>#REF!</formula>
    </cfRule>
  </conditionalFormatting>
  <conditionalFormatting sqref="E33:G33">
    <cfRule type="cellIs" dxfId="1313" priority="184" operator="greaterThan">
      <formula>$E$10</formula>
    </cfRule>
  </conditionalFormatting>
  <conditionalFormatting sqref="P33">
    <cfRule type="cellIs" dxfId="1312" priority="183" operator="greaterThan">
      <formula>$P$10</formula>
    </cfRule>
  </conditionalFormatting>
  <conditionalFormatting sqref="P33">
    <cfRule type="cellIs" dxfId="1311" priority="182" operator="greaterThan">
      <formula>$P$10</formula>
    </cfRule>
  </conditionalFormatting>
  <conditionalFormatting sqref="N33">
    <cfRule type="cellIs" dxfId="1310" priority="181" operator="greaterThan">
      <formula>$M$10</formula>
    </cfRule>
  </conditionalFormatting>
  <conditionalFormatting sqref="N33">
    <cfRule type="cellIs" dxfId="1309" priority="180" operator="greaterThan">
      <formula>$M$10</formula>
    </cfRule>
  </conditionalFormatting>
  <conditionalFormatting sqref="Q33">
    <cfRule type="cellIs" dxfId="1308" priority="179" operator="greaterThan">
      <formula>#REF!</formula>
    </cfRule>
  </conditionalFormatting>
  <conditionalFormatting sqref="O33:O34">
    <cfRule type="cellIs" dxfId="1307" priority="178" operator="greaterThan">
      <formula>$M$10</formula>
    </cfRule>
  </conditionalFormatting>
  <conditionalFormatting sqref="O33:O34">
    <cfRule type="cellIs" dxfId="1306" priority="177" operator="greaterThan">
      <formula>$M$10</formula>
    </cfRule>
  </conditionalFormatting>
  <conditionalFormatting sqref="H33:H34">
    <cfRule type="cellIs" dxfId="1305" priority="176" operator="greaterThan">
      <formula>$E$10</formula>
    </cfRule>
  </conditionalFormatting>
  <conditionalFormatting sqref="H33:H34">
    <cfRule type="cellIs" dxfId="1304" priority="175" operator="greaterThan">
      <formula>$E$10</formula>
    </cfRule>
  </conditionalFormatting>
  <conditionalFormatting sqref="J34">
    <cfRule type="cellIs" dxfId="1303" priority="174" operator="greaterThan">
      <formula>$J$10</formula>
    </cfRule>
  </conditionalFormatting>
  <conditionalFormatting sqref="J34">
    <cfRule type="cellIs" dxfId="1302" priority="173" operator="greaterThan">
      <formula>$J$10</formula>
    </cfRule>
  </conditionalFormatting>
  <conditionalFormatting sqref="M34">
    <cfRule type="cellIs" dxfId="1301" priority="172" operator="greaterThan">
      <formula>$M$10</formula>
    </cfRule>
  </conditionalFormatting>
  <conditionalFormatting sqref="L34">
    <cfRule type="cellIs" dxfId="1300" priority="171" operator="greaterThan">
      <formula>$L$10</formula>
    </cfRule>
  </conditionalFormatting>
  <conditionalFormatting sqref="M34">
    <cfRule type="cellIs" dxfId="1299" priority="170" operator="greaterThan">
      <formula>$M$10</formula>
    </cfRule>
  </conditionalFormatting>
  <conditionalFormatting sqref="L34">
    <cfRule type="cellIs" dxfId="1298" priority="169" operator="greaterThan">
      <formula>$L$10</formula>
    </cfRule>
  </conditionalFormatting>
  <conditionalFormatting sqref="K34">
    <cfRule type="cellIs" dxfId="1297" priority="168" operator="greaterThan">
      <formula>$K$10</formula>
    </cfRule>
  </conditionalFormatting>
  <conditionalFormatting sqref="B34:D34">
    <cfRule type="cellIs" dxfId="1296" priority="167" operator="greaterThan">
      <formula>#REF!</formula>
    </cfRule>
  </conditionalFormatting>
  <conditionalFormatting sqref="E34:G34">
    <cfRule type="cellIs" dxfId="1295" priority="166" operator="greaterThan">
      <formula>$E$10</formula>
    </cfRule>
  </conditionalFormatting>
  <conditionalFormatting sqref="B34:D34">
    <cfRule type="cellIs" dxfId="1294" priority="165" operator="greaterThan">
      <formula>#REF!</formula>
    </cfRule>
  </conditionalFormatting>
  <conditionalFormatting sqref="E34:G34">
    <cfRule type="cellIs" dxfId="1293" priority="164" operator="greaterThan">
      <formula>$E$10</formula>
    </cfRule>
  </conditionalFormatting>
  <conditionalFormatting sqref="P34">
    <cfRule type="cellIs" dxfId="1292" priority="163" operator="greaterThan">
      <formula>$P$10</formula>
    </cfRule>
  </conditionalFormatting>
  <conditionalFormatting sqref="P34">
    <cfRule type="cellIs" dxfId="1291" priority="162" operator="greaterThan">
      <formula>$P$10</formula>
    </cfRule>
  </conditionalFormatting>
  <conditionalFormatting sqref="N34">
    <cfRule type="cellIs" dxfId="1290" priority="161" operator="greaterThan">
      <formula>$M$10</formula>
    </cfRule>
  </conditionalFormatting>
  <conditionalFormatting sqref="N34">
    <cfRule type="cellIs" dxfId="1289" priority="160" operator="greaterThan">
      <formula>$M$10</formula>
    </cfRule>
  </conditionalFormatting>
  <conditionalFormatting sqref="Q34">
    <cfRule type="cellIs" dxfId="1288" priority="159" operator="greaterThan">
      <formula>#REF!</formula>
    </cfRule>
  </conditionalFormatting>
  <conditionalFormatting sqref="J35">
    <cfRule type="cellIs" dxfId="1287" priority="158" operator="greaterThan">
      <formula>$J$10</formula>
    </cfRule>
  </conditionalFormatting>
  <conditionalFormatting sqref="J35">
    <cfRule type="cellIs" dxfId="1286" priority="157" operator="greaterThan">
      <formula>$J$10</formula>
    </cfRule>
  </conditionalFormatting>
  <conditionalFormatting sqref="M35">
    <cfRule type="cellIs" dxfId="1285" priority="156" operator="greaterThan">
      <formula>$M$10</formula>
    </cfRule>
  </conditionalFormatting>
  <conditionalFormatting sqref="L35">
    <cfRule type="cellIs" dxfId="1284" priority="155" operator="greaterThan">
      <formula>$L$10</formula>
    </cfRule>
  </conditionalFormatting>
  <conditionalFormatting sqref="M35">
    <cfRule type="cellIs" dxfId="1283" priority="154" operator="greaterThan">
      <formula>$M$10</formula>
    </cfRule>
  </conditionalFormatting>
  <conditionalFormatting sqref="L35">
    <cfRule type="cellIs" dxfId="1282" priority="153" operator="greaterThan">
      <formula>$L$10</formula>
    </cfRule>
  </conditionalFormatting>
  <conditionalFormatting sqref="K35">
    <cfRule type="cellIs" dxfId="1281" priority="152" operator="greaterThan">
      <formula>$K$10</formula>
    </cfRule>
  </conditionalFormatting>
  <conditionalFormatting sqref="B35:D35">
    <cfRule type="cellIs" dxfId="1280" priority="151" operator="greaterThan">
      <formula>#REF!</formula>
    </cfRule>
  </conditionalFormatting>
  <conditionalFormatting sqref="B35:D35">
    <cfRule type="cellIs" dxfId="1279" priority="150" operator="greaterThan">
      <formula>#REF!</formula>
    </cfRule>
  </conditionalFormatting>
  <conditionalFormatting sqref="P35">
    <cfRule type="cellIs" dxfId="1278" priority="149" operator="greaterThan">
      <formula>$P$10</formula>
    </cfRule>
  </conditionalFormatting>
  <conditionalFormatting sqref="P35">
    <cfRule type="cellIs" dxfId="1277" priority="148" operator="greaterThan">
      <formula>$P$10</formula>
    </cfRule>
  </conditionalFormatting>
  <conditionalFormatting sqref="N35">
    <cfRule type="cellIs" dxfId="1276" priority="147" operator="greaterThan">
      <formula>$M$10</formula>
    </cfRule>
  </conditionalFormatting>
  <conditionalFormatting sqref="N35">
    <cfRule type="cellIs" dxfId="1275" priority="146" operator="greaterThan">
      <formula>$M$10</formula>
    </cfRule>
  </conditionalFormatting>
  <conditionalFormatting sqref="E35">
    <cfRule type="cellIs" dxfId="1274" priority="145" operator="greaterThan">
      <formula>#REF!</formula>
    </cfRule>
  </conditionalFormatting>
  <conditionalFormatting sqref="E35">
    <cfRule type="cellIs" dxfId="1273" priority="144" operator="greaterThan">
      <formula>#REF!</formula>
    </cfRule>
  </conditionalFormatting>
  <conditionalFormatting sqref="F35">
    <cfRule type="cellIs" dxfId="1272" priority="143" operator="greaterThan">
      <formula>#REF!</formula>
    </cfRule>
  </conditionalFormatting>
  <conditionalFormatting sqref="F35">
    <cfRule type="cellIs" dxfId="1271" priority="142" operator="greaterThan">
      <formula>#REF!</formula>
    </cfRule>
  </conditionalFormatting>
  <conditionalFormatting sqref="G35">
    <cfRule type="cellIs" dxfId="1270" priority="141" operator="greaterThan">
      <formula>#REF!</formula>
    </cfRule>
  </conditionalFormatting>
  <conditionalFormatting sqref="G35">
    <cfRule type="cellIs" dxfId="1269" priority="140" operator="greaterThan">
      <formula>#REF!</formula>
    </cfRule>
  </conditionalFormatting>
  <conditionalFormatting sqref="Q35">
    <cfRule type="cellIs" dxfId="1268" priority="139" operator="greaterThan">
      <formula>#REF!</formula>
    </cfRule>
  </conditionalFormatting>
  <conditionalFormatting sqref="O34:O36">
    <cfRule type="cellIs" dxfId="1267" priority="138" operator="greaterThan">
      <formula>$M$10</formula>
    </cfRule>
  </conditionalFormatting>
  <conditionalFormatting sqref="O34:O36">
    <cfRule type="cellIs" dxfId="1266" priority="137" operator="greaterThan">
      <formula>$M$10</formula>
    </cfRule>
  </conditionalFormatting>
  <conditionalFormatting sqref="H34">
    <cfRule type="cellIs" dxfId="1265" priority="136" operator="greaterThan">
      <formula>$E$10</formula>
    </cfRule>
  </conditionalFormatting>
  <conditionalFormatting sqref="H34">
    <cfRule type="cellIs" dxfId="1264" priority="135" operator="greaterThan">
      <formula>$E$10</formula>
    </cfRule>
  </conditionalFormatting>
  <conditionalFormatting sqref="H35">
    <cfRule type="cellIs" dxfId="1263" priority="134" operator="greaterThan">
      <formula>$E$10</formula>
    </cfRule>
  </conditionalFormatting>
  <conditionalFormatting sqref="H35">
    <cfRule type="cellIs" dxfId="1262" priority="133" operator="greaterThan">
      <formula>$E$10</formula>
    </cfRule>
  </conditionalFormatting>
  <conditionalFormatting sqref="Q36">
    <cfRule type="cellIs" dxfId="1261" priority="117" operator="greaterThan">
      <formula>#REF!</formula>
    </cfRule>
  </conditionalFormatting>
  <conditionalFormatting sqref="J36">
    <cfRule type="cellIs" dxfId="1260" priority="132" operator="greaterThan">
      <formula>$J$10</formula>
    </cfRule>
  </conditionalFormatting>
  <conditionalFormatting sqref="J36">
    <cfRule type="cellIs" dxfId="1259" priority="131" operator="greaterThan">
      <formula>$J$10</formula>
    </cfRule>
  </conditionalFormatting>
  <conditionalFormatting sqref="M36">
    <cfRule type="cellIs" dxfId="1258" priority="130" operator="greaterThan">
      <formula>$M$10</formula>
    </cfRule>
  </conditionalFormatting>
  <conditionalFormatting sqref="L36">
    <cfRule type="cellIs" dxfId="1257" priority="129" operator="greaterThan">
      <formula>$L$10</formula>
    </cfRule>
  </conditionalFormatting>
  <conditionalFormatting sqref="M36">
    <cfRule type="cellIs" dxfId="1256" priority="128" operator="greaterThan">
      <formula>$M$10</formula>
    </cfRule>
  </conditionalFormatting>
  <conditionalFormatting sqref="L36">
    <cfRule type="cellIs" dxfId="1255" priority="127" operator="greaterThan">
      <formula>$L$10</formula>
    </cfRule>
  </conditionalFormatting>
  <conditionalFormatting sqref="K36">
    <cfRule type="cellIs" dxfId="1254" priority="126" operator="greaterThan">
      <formula>$K$10</formula>
    </cfRule>
  </conditionalFormatting>
  <conditionalFormatting sqref="B36:D36">
    <cfRule type="cellIs" dxfId="1253" priority="125" operator="greaterThan">
      <formula>#REF!</formula>
    </cfRule>
  </conditionalFormatting>
  <conditionalFormatting sqref="E36:G36">
    <cfRule type="cellIs" dxfId="1252" priority="124" operator="greaterThan">
      <formula>$E$10</formula>
    </cfRule>
  </conditionalFormatting>
  <conditionalFormatting sqref="B36:D36">
    <cfRule type="cellIs" dxfId="1251" priority="123" operator="greaterThan">
      <formula>#REF!</formula>
    </cfRule>
  </conditionalFormatting>
  <conditionalFormatting sqref="E36:G36">
    <cfRule type="cellIs" dxfId="1250" priority="122" operator="greaterThan">
      <formula>$E$10</formula>
    </cfRule>
  </conditionalFormatting>
  <conditionalFormatting sqref="P36">
    <cfRule type="cellIs" dxfId="1249" priority="121" operator="greaterThan">
      <formula>$P$10</formula>
    </cfRule>
  </conditionalFormatting>
  <conditionalFormatting sqref="P36">
    <cfRule type="cellIs" dxfId="1248" priority="120" operator="greaterThan">
      <formula>$P$10</formula>
    </cfRule>
  </conditionalFormatting>
  <conditionalFormatting sqref="N36">
    <cfRule type="cellIs" dxfId="1247" priority="119" operator="greaterThan">
      <formula>$M$10</formula>
    </cfRule>
  </conditionalFormatting>
  <conditionalFormatting sqref="N36">
    <cfRule type="cellIs" dxfId="1246" priority="118" operator="greaterThan">
      <formula>$M$10</formula>
    </cfRule>
  </conditionalFormatting>
  <conditionalFormatting sqref="O36">
    <cfRule type="cellIs" dxfId="1245" priority="116" operator="greaterThan">
      <formula>$M$10</formula>
    </cfRule>
  </conditionalFormatting>
  <conditionalFormatting sqref="O36">
    <cfRule type="cellIs" dxfId="1244" priority="115" operator="greaterThan">
      <formula>$M$10</formula>
    </cfRule>
  </conditionalFormatting>
  <conditionalFormatting sqref="H36">
    <cfRule type="cellIs" dxfId="1243" priority="114" operator="greaterThan">
      <formula>$E$10</formula>
    </cfRule>
  </conditionalFormatting>
  <conditionalFormatting sqref="H36">
    <cfRule type="cellIs" dxfId="1242" priority="113" operator="greaterThan">
      <formula>$E$10</formula>
    </cfRule>
  </conditionalFormatting>
  <conditionalFormatting sqref="J33">
    <cfRule type="cellIs" dxfId="1241" priority="112" operator="greaterThan">
      <formula>$J$10</formula>
    </cfRule>
  </conditionalFormatting>
  <conditionalFormatting sqref="J33">
    <cfRule type="cellIs" dxfId="1240" priority="111" operator="greaterThan">
      <formula>$J$10</formula>
    </cfRule>
  </conditionalFormatting>
  <conditionalFormatting sqref="M33">
    <cfRule type="cellIs" dxfId="1239" priority="110" operator="greaterThan">
      <formula>$M$10</formula>
    </cfRule>
  </conditionalFormatting>
  <conditionalFormatting sqref="L33">
    <cfRule type="cellIs" dxfId="1238" priority="109" operator="greaterThan">
      <formula>$L$10</formula>
    </cfRule>
  </conditionalFormatting>
  <conditionalFormatting sqref="M33">
    <cfRule type="cellIs" dxfId="1237" priority="108" operator="greaterThan">
      <formula>$M$10</formula>
    </cfRule>
  </conditionalFormatting>
  <conditionalFormatting sqref="L33">
    <cfRule type="cellIs" dxfId="1236" priority="107" operator="greaterThan">
      <formula>$L$10</formula>
    </cfRule>
  </conditionalFormatting>
  <conditionalFormatting sqref="K33">
    <cfRule type="cellIs" dxfId="1235" priority="106" operator="greaterThan">
      <formula>$K$10</formula>
    </cfRule>
  </conditionalFormatting>
  <conditionalFormatting sqref="B33:D33">
    <cfRule type="cellIs" dxfId="1234" priority="105" operator="greaterThan">
      <formula>#REF!</formula>
    </cfRule>
  </conditionalFormatting>
  <conditionalFormatting sqref="E33:G33">
    <cfRule type="cellIs" dxfId="1233" priority="104" operator="greaterThan">
      <formula>$E$10</formula>
    </cfRule>
  </conditionalFormatting>
  <conditionalFormatting sqref="B33:D33">
    <cfRule type="cellIs" dxfId="1232" priority="103" operator="greaterThan">
      <formula>#REF!</formula>
    </cfRule>
  </conditionalFormatting>
  <conditionalFormatting sqref="E33:G33">
    <cfRule type="cellIs" dxfId="1231" priority="102" operator="greaterThan">
      <formula>$E$10</formula>
    </cfRule>
  </conditionalFormatting>
  <conditionalFormatting sqref="P33">
    <cfRule type="cellIs" dxfId="1230" priority="101" operator="greaterThan">
      <formula>$P$10</formula>
    </cfRule>
  </conditionalFormatting>
  <conditionalFormatting sqref="P33">
    <cfRule type="cellIs" dxfId="1229" priority="100" operator="greaterThan">
      <formula>$P$10</formula>
    </cfRule>
  </conditionalFormatting>
  <conditionalFormatting sqref="N33">
    <cfRule type="cellIs" dxfId="1228" priority="99" operator="greaterThan">
      <formula>$M$10</formula>
    </cfRule>
  </conditionalFormatting>
  <conditionalFormatting sqref="N33">
    <cfRule type="cellIs" dxfId="1227" priority="98" operator="greaterThan">
      <formula>$M$10</formula>
    </cfRule>
  </conditionalFormatting>
  <conditionalFormatting sqref="Q33">
    <cfRule type="cellIs" dxfId="1226" priority="97" operator="greaterThan">
      <formula>#REF!</formula>
    </cfRule>
  </conditionalFormatting>
  <conditionalFormatting sqref="J34">
    <cfRule type="cellIs" dxfId="1225" priority="96" operator="greaterThan">
      <formula>$J$10</formula>
    </cfRule>
  </conditionalFormatting>
  <conditionalFormatting sqref="J34">
    <cfRule type="cellIs" dxfId="1224" priority="95" operator="greaterThan">
      <formula>$J$10</formula>
    </cfRule>
  </conditionalFormatting>
  <conditionalFormatting sqref="M34">
    <cfRule type="cellIs" dxfId="1223" priority="94" operator="greaterThan">
      <formula>$M$10</formula>
    </cfRule>
  </conditionalFormatting>
  <conditionalFormatting sqref="L34">
    <cfRule type="cellIs" dxfId="1222" priority="93" operator="greaterThan">
      <formula>$L$10</formula>
    </cfRule>
  </conditionalFormatting>
  <conditionalFormatting sqref="M34">
    <cfRule type="cellIs" dxfId="1221" priority="92" operator="greaterThan">
      <formula>$M$10</formula>
    </cfRule>
  </conditionalFormatting>
  <conditionalFormatting sqref="L34">
    <cfRule type="cellIs" dxfId="1220" priority="91" operator="greaterThan">
      <formula>$L$10</formula>
    </cfRule>
  </conditionalFormatting>
  <conditionalFormatting sqref="K34">
    <cfRule type="cellIs" dxfId="1219" priority="90" operator="greaterThan">
      <formula>$K$10</formula>
    </cfRule>
  </conditionalFormatting>
  <conditionalFormatting sqref="B34:D34">
    <cfRule type="cellIs" dxfId="1218" priority="89" operator="greaterThan">
      <formula>#REF!</formula>
    </cfRule>
  </conditionalFormatting>
  <conditionalFormatting sqref="E34:G34">
    <cfRule type="cellIs" dxfId="1217" priority="88" operator="greaterThan">
      <formula>$E$10</formula>
    </cfRule>
  </conditionalFormatting>
  <conditionalFormatting sqref="B34:D34">
    <cfRule type="cellIs" dxfId="1216" priority="87" operator="greaterThan">
      <formula>#REF!</formula>
    </cfRule>
  </conditionalFormatting>
  <conditionalFormatting sqref="E34:G34">
    <cfRule type="cellIs" dxfId="1215" priority="86" operator="greaterThan">
      <formula>$E$10</formula>
    </cfRule>
  </conditionalFormatting>
  <conditionalFormatting sqref="P34">
    <cfRule type="cellIs" dxfId="1214" priority="85" operator="greaterThan">
      <formula>$P$10</formula>
    </cfRule>
  </conditionalFormatting>
  <conditionalFormatting sqref="P34">
    <cfRule type="cellIs" dxfId="1213" priority="84" operator="greaterThan">
      <formula>$P$10</formula>
    </cfRule>
  </conditionalFormatting>
  <conditionalFormatting sqref="N34">
    <cfRule type="cellIs" dxfId="1212" priority="83" operator="greaterThan">
      <formula>$M$10</formula>
    </cfRule>
  </conditionalFormatting>
  <conditionalFormatting sqref="N34">
    <cfRule type="cellIs" dxfId="1211" priority="82" operator="greaterThan">
      <formula>$M$10</formula>
    </cfRule>
  </conditionalFormatting>
  <conditionalFormatting sqref="Q34">
    <cfRule type="cellIs" dxfId="1210" priority="81" operator="greaterThan">
      <formula>#REF!</formula>
    </cfRule>
  </conditionalFormatting>
  <conditionalFormatting sqref="J35">
    <cfRule type="cellIs" dxfId="1209" priority="80" operator="greaterThan">
      <formula>$J$10</formula>
    </cfRule>
  </conditionalFormatting>
  <conditionalFormatting sqref="J35">
    <cfRule type="cellIs" dxfId="1208" priority="79" operator="greaterThan">
      <formula>$J$10</formula>
    </cfRule>
  </conditionalFormatting>
  <conditionalFormatting sqref="M35">
    <cfRule type="cellIs" dxfId="1207" priority="78" operator="greaterThan">
      <formula>$M$10</formula>
    </cfRule>
  </conditionalFormatting>
  <conditionalFormatting sqref="L35">
    <cfRule type="cellIs" dxfId="1206" priority="77" operator="greaterThan">
      <formula>$L$10</formula>
    </cfRule>
  </conditionalFormatting>
  <conditionalFormatting sqref="M35">
    <cfRule type="cellIs" dxfId="1205" priority="76" operator="greaterThan">
      <formula>$M$10</formula>
    </cfRule>
  </conditionalFormatting>
  <conditionalFormatting sqref="L35">
    <cfRule type="cellIs" dxfId="1204" priority="75" operator="greaterThan">
      <formula>$L$10</formula>
    </cfRule>
  </conditionalFormatting>
  <conditionalFormatting sqref="K35">
    <cfRule type="cellIs" dxfId="1203" priority="74" operator="greaterThan">
      <formula>$K$10</formula>
    </cfRule>
  </conditionalFormatting>
  <conditionalFormatting sqref="B35:D35">
    <cfRule type="cellIs" dxfId="1202" priority="73" operator="greaterThan">
      <formula>#REF!</formula>
    </cfRule>
  </conditionalFormatting>
  <conditionalFormatting sqref="E35:G35">
    <cfRule type="cellIs" dxfId="1201" priority="72" operator="greaterThan">
      <formula>$E$10</formula>
    </cfRule>
  </conditionalFormatting>
  <conditionalFormatting sqref="B35:D35">
    <cfRule type="cellIs" dxfId="1200" priority="71" operator="greaterThan">
      <formula>#REF!</formula>
    </cfRule>
  </conditionalFormatting>
  <conditionalFormatting sqref="E35:G35">
    <cfRule type="cellIs" dxfId="1199" priority="70" operator="greaterThan">
      <formula>$E$10</formula>
    </cfRule>
  </conditionalFormatting>
  <conditionalFormatting sqref="P35">
    <cfRule type="cellIs" dxfId="1198" priority="69" operator="greaterThan">
      <formula>$P$10</formula>
    </cfRule>
  </conditionalFormatting>
  <conditionalFormatting sqref="P35">
    <cfRule type="cellIs" dxfId="1197" priority="68" operator="greaterThan">
      <formula>$P$10</formula>
    </cfRule>
  </conditionalFormatting>
  <conditionalFormatting sqref="N35">
    <cfRule type="cellIs" dxfId="1196" priority="67" operator="greaterThan">
      <formula>$M$10</formula>
    </cfRule>
  </conditionalFormatting>
  <conditionalFormatting sqref="N35">
    <cfRule type="cellIs" dxfId="1195" priority="66" operator="greaterThan">
      <formula>$M$10</formula>
    </cfRule>
  </conditionalFormatting>
  <conditionalFormatting sqref="Q35">
    <cfRule type="cellIs" dxfId="1194" priority="65" operator="greaterThan">
      <formula>#REF!</formula>
    </cfRule>
  </conditionalFormatting>
  <conditionalFormatting sqref="J36">
    <cfRule type="cellIs" dxfId="1193" priority="64" operator="greaterThan">
      <formula>$J$10</formula>
    </cfRule>
  </conditionalFormatting>
  <conditionalFormatting sqref="J36">
    <cfRule type="cellIs" dxfId="1192" priority="63" operator="greaterThan">
      <formula>$J$10</formula>
    </cfRule>
  </conditionalFormatting>
  <conditionalFormatting sqref="M36">
    <cfRule type="cellIs" dxfId="1191" priority="62" operator="greaterThan">
      <formula>$M$10</formula>
    </cfRule>
  </conditionalFormatting>
  <conditionalFormatting sqref="L36">
    <cfRule type="cellIs" dxfId="1190" priority="61" operator="greaterThan">
      <formula>$L$10</formula>
    </cfRule>
  </conditionalFormatting>
  <conditionalFormatting sqref="M36">
    <cfRule type="cellIs" dxfId="1189" priority="60" operator="greaterThan">
      <formula>$M$10</formula>
    </cfRule>
  </conditionalFormatting>
  <conditionalFormatting sqref="L36">
    <cfRule type="cellIs" dxfId="1188" priority="59" operator="greaterThan">
      <formula>$L$10</formula>
    </cfRule>
  </conditionalFormatting>
  <conditionalFormatting sqref="K36">
    <cfRule type="cellIs" dxfId="1187" priority="58" operator="greaterThan">
      <formula>$K$10</formula>
    </cfRule>
  </conditionalFormatting>
  <conditionalFormatting sqref="B36:D36">
    <cfRule type="cellIs" dxfId="1186" priority="57" operator="greaterThan">
      <formula>#REF!</formula>
    </cfRule>
  </conditionalFormatting>
  <conditionalFormatting sqref="B36:D36">
    <cfRule type="cellIs" dxfId="1185" priority="56" operator="greaterThan">
      <formula>#REF!</formula>
    </cfRule>
  </conditionalFormatting>
  <conditionalFormatting sqref="P36">
    <cfRule type="cellIs" dxfId="1184" priority="55" operator="greaterThan">
      <formula>$P$10</formula>
    </cfRule>
  </conditionalFormatting>
  <conditionalFormatting sqref="P36">
    <cfRule type="cellIs" dxfId="1183" priority="54" operator="greaterThan">
      <formula>$P$10</formula>
    </cfRule>
  </conditionalFormatting>
  <conditionalFormatting sqref="N36">
    <cfRule type="cellIs" dxfId="1182" priority="53" operator="greaterThan">
      <formula>$M$10</formula>
    </cfRule>
  </conditionalFormatting>
  <conditionalFormatting sqref="N36">
    <cfRule type="cellIs" dxfId="1181" priority="52" operator="greaterThan">
      <formula>$M$10</formula>
    </cfRule>
  </conditionalFormatting>
  <conditionalFormatting sqref="E36">
    <cfRule type="cellIs" dxfId="1180" priority="51" operator="greaterThan">
      <formula>#REF!</formula>
    </cfRule>
  </conditionalFormatting>
  <conditionalFormatting sqref="E36">
    <cfRule type="cellIs" dxfId="1179" priority="50" operator="greaterThan">
      <formula>#REF!</formula>
    </cfRule>
  </conditionalFormatting>
  <conditionalFormatting sqref="F36">
    <cfRule type="cellIs" dxfId="1178" priority="49" operator="greaterThan">
      <formula>#REF!</formula>
    </cfRule>
  </conditionalFormatting>
  <conditionalFormatting sqref="F36">
    <cfRule type="cellIs" dxfId="1177" priority="48" operator="greaterThan">
      <formula>#REF!</formula>
    </cfRule>
  </conditionalFormatting>
  <conditionalFormatting sqref="G36">
    <cfRule type="cellIs" dxfId="1176" priority="47" operator="greaterThan">
      <formula>#REF!</formula>
    </cfRule>
  </conditionalFormatting>
  <conditionalFormatting sqref="G36">
    <cfRule type="cellIs" dxfId="1175" priority="46" operator="greaterThan">
      <formula>#REF!</formula>
    </cfRule>
  </conditionalFormatting>
  <conditionalFormatting sqref="Q36">
    <cfRule type="cellIs" dxfId="1174" priority="45" operator="greaterThan">
      <formula>#REF!</formula>
    </cfRule>
  </conditionalFormatting>
  <conditionalFormatting sqref="H35">
    <cfRule type="cellIs" dxfId="1173" priority="44" operator="greaterThan">
      <formula>$E$10</formula>
    </cfRule>
  </conditionalFormatting>
  <conditionalFormatting sqref="H35">
    <cfRule type="cellIs" dxfId="1172" priority="43" operator="greaterThan">
      <formula>$E$10</formula>
    </cfRule>
  </conditionalFormatting>
  <conditionalFormatting sqref="H36">
    <cfRule type="cellIs" dxfId="1171" priority="42" operator="greaterThan">
      <formula>$E$10</formula>
    </cfRule>
  </conditionalFormatting>
  <conditionalFormatting sqref="H36">
    <cfRule type="cellIs" dxfId="1170" priority="41" operator="greaterThan">
      <formula>$E$10</formula>
    </cfRule>
  </conditionalFormatting>
  <conditionalFormatting sqref="Q37">
    <cfRule type="cellIs" dxfId="1169" priority="25" operator="greaterThan">
      <formula>#REF!</formula>
    </cfRule>
  </conditionalFormatting>
  <conditionalFormatting sqref="J37">
    <cfRule type="cellIs" dxfId="1168" priority="40" operator="greaterThan">
      <formula>$J$10</formula>
    </cfRule>
  </conditionalFormatting>
  <conditionalFormatting sqref="J37">
    <cfRule type="cellIs" dxfId="1167" priority="39" operator="greaterThan">
      <formula>$J$10</formula>
    </cfRule>
  </conditionalFormatting>
  <conditionalFormatting sqref="M37">
    <cfRule type="cellIs" dxfId="1166" priority="38" operator="greaterThan">
      <formula>$M$10</formula>
    </cfRule>
  </conditionalFormatting>
  <conditionalFormatting sqref="L37">
    <cfRule type="cellIs" dxfId="1165" priority="37" operator="greaterThan">
      <formula>$L$10</formula>
    </cfRule>
  </conditionalFormatting>
  <conditionalFormatting sqref="M37">
    <cfRule type="cellIs" dxfId="1164" priority="36" operator="greaterThan">
      <formula>$M$10</formula>
    </cfRule>
  </conditionalFormatting>
  <conditionalFormatting sqref="L37">
    <cfRule type="cellIs" dxfId="1163" priority="35" operator="greaterThan">
      <formula>$L$10</formula>
    </cfRule>
  </conditionalFormatting>
  <conditionalFormatting sqref="K37">
    <cfRule type="cellIs" dxfId="1162" priority="34" operator="greaterThan">
      <formula>$K$10</formula>
    </cfRule>
  </conditionalFormatting>
  <conditionalFormatting sqref="B37:D37">
    <cfRule type="cellIs" dxfId="1161" priority="33" operator="greaterThan">
      <formula>#REF!</formula>
    </cfRule>
  </conditionalFormatting>
  <conditionalFormatting sqref="E37:G37">
    <cfRule type="cellIs" dxfId="1160" priority="32" operator="greaterThan">
      <formula>$E$10</formula>
    </cfRule>
  </conditionalFormatting>
  <conditionalFormatting sqref="B37:D37">
    <cfRule type="cellIs" dxfId="1159" priority="31" operator="greaterThan">
      <formula>#REF!</formula>
    </cfRule>
  </conditionalFormatting>
  <conditionalFormatting sqref="E37:G37">
    <cfRule type="cellIs" dxfId="1158" priority="30" operator="greaterThan">
      <formula>$E$10</formula>
    </cfRule>
  </conditionalFormatting>
  <conditionalFormatting sqref="P37">
    <cfRule type="cellIs" dxfId="1157" priority="29" operator="greaterThan">
      <formula>$P$10</formula>
    </cfRule>
  </conditionalFormatting>
  <conditionalFormatting sqref="P37">
    <cfRule type="cellIs" dxfId="1156" priority="28" operator="greaterThan">
      <formula>$P$10</formula>
    </cfRule>
  </conditionalFormatting>
  <conditionalFormatting sqref="N37">
    <cfRule type="cellIs" dxfId="1155" priority="27" operator="greaterThan">
      <formula>$M$10</formula>
    </cfRule>
  </conditionalFormatting>
  <conditionalFormatting sqref="N37">
    <cfRule type="cellIs" dxfId="1154" priority="26" operator="greaterThan">
      <formula>$M$10</formula>
    </cfRule>
  </conditionalFormatting>
  <conditionalFormatting sqref="O37">
    <cfRule type="cellIs" dxfId="1153" priority="24" operator="greaterThan">
      <formula>$M$10</formula>
    </cfRule>
  </conditionalFormatting>
  <conditionalFormatting sqref="O37">
    <cfRule type="cellIs" dxfId="1152" priority="23" operator="greaterThan">
      <formula>$M$10</formula>
    </cfRule>
  </conditionalFormatting>
  <conditionalFormatting sqref="H37">
    <cfRule type="cellIs" dxfId="1151" priority="22" operator="greaterThan">
      <formula>$E$10</formula>
    </cfRule>
  </conditionalFormatting>
  <conditionalFormatting sqref="H37">
    <cfRule type="cellIs" dxfId="1150" priority="21" operator="greaterThan">
      <formula>$E$10</formula>
    </cfRule>
  </conditionalFormatting>
  <conditionalFormatting sqref="J32">
    <cfRule type="cellIs" dxfId="1149" priority="20" operator="greaterThan">
      <formula>$J$10</formula>
    </cfRule>
  </conditionalFormatting>
  <conditionalFormatting sqref="J32">
    <cfRule type="cellIs" dxfId="1148" priority="19" operator="greaterThan">
      <formula>$J$10</formula>
    </cfRule>
  </conditionalFormatting>
  <conditionalFormatting sqref="M32">
    <cfRule type="cellIs" dxfId="1147" priority="18" operator="greaterThan">
      <formula>$M$10</formula>
    </cfRule>
  </conditionalFormatting>
  <conditionalFormatting sqref="L32">
    <cfRule type="cellIs" dxfId="1146" priority="17" operator="greaterThan">
      <formula>$L$10</formula>
    </cfRule>
  </conditionalFormatting>
  <conditionalFormatting sqref="M32">
    <cfRule type="cellIs" dxfId="1145" priority="16" operator="greaterThan">
      <formula>$M$10</formula>
    </cfRule>
  </conditionalFormatting>
  <conditionalFormatting sqref="L32">
    <cfRule type="cellIs" dxfId="1144" priority="15" operator="greaterThan">
      <formula>$L$10</formula>
    </cfRule>
  </conditionalFormatting>
  <conditionalFormatting sqref="K32">
    <cfRule type="cellIs" dxfId="1143" priority="14" operator="greaterThan">
      <formula>$K$10</formula>
    </cfRule>
  </conditionalFormatting>
  <conditionalFormatting sqref="B32:D32">
    <cfRule type="cellIs" dxfId="1142" priority="13" operator="greaterThan">
      <formula>#REF!</formula>
    </cfRule>
  </conditionalFormatting>
  <conditionalFormatting sqref="E32:G32">
    <cfRule type="cellIs" dxfId="1141" priority="12" operator="greaterThan">
      <formula>$E$10</formula>
    </cfRule>
  </conditionalFormatting>
  <conditionalFormatting sqref="B32:D32">
    <cfRule type="cellIs" dxfId="1140" priority="11" operator="greaterThan">
      <formula>#REF!</formula>
    </cfRule>
  </conditionalFormatting>
  <conditionalFormatting sqref="E32:G32">
    <cfRule type="cellIs" dxfId="1139" priority="10" operator="greaterThan">
      <formula>$E$10</formula>
    </cfRule>
  </conditionalFormatting>
  <conditionalFormatting sqref="P32">
    <cfRule type="cellIs" dxfId="1138" priority="9" operator="greaterThan">
      <formula>$P$10</formula>
    </cfRule>
  </conditionalFormatting>
  <conditionalFormatting sqref="P32">
    <cfRule type="cellIs" dxfId="1137" priority="8" operator="greaterThan">
      <formula>$P$10</formula>
    </cfRule>
  </conditionalFormatting>
  <conditionalFormatting sqref="N32">
    <cfRule type="cellIs" dxfId="1136" priority="7" operator="greaterThan">
      <formula>$M$10</formula>
    </cfRule>
  </conditionalFormatting>
  <conditionalFormatting sqref="N32">
    <cfRule type="cellIs" dxfId="1135" priority="6" operator="greaterThan">
      <formula>$M$10</formula>
    </cfRule>
  </conditionalFormatting>
  <conditionalFormatting sqref="Q32">
    <cfRule type="cellIs" dxfId="1134" priority="5" operator="greaterThan">
      <formula>#REF!</formula>
    </cfRule>
  </conditionalFormatting>
  <conditionalFormatting sqref="O32">
    <cfRule type="cellIs" dxfId="1133" priority="4" operator="greaterThan">
      <formula>$M$10</formula>
    </cfRule>
  </conditionalFormatting>
  <conditionalFormatting sqref="O32">
    <cfRule type="cellIs" dxfId="1132" priority="3" operator="greaterThan">
      <formula>$M$10</formula>
    </cfRule>
  </conditionalFormatting>
  <conditionalFormatting sqref="H32">
    <cfRule type="cellIs" dxfId="1131" priority="2" operator="greaterThan">
      <formula>$E$10</formula>
    </cfRule>
  </conditionalFormatting>
  <conditionalFormatting sqref="H32">
    <cfRule type="cellIs" dxfId="1130" priority="1" operator="greaterThan">
      <formula>$E$10</formula>
    </cfRule>
  </conditionalFormatting>
  <printOptions horizontalCentered="1"/>
  <pageMargins left="0.3" right="0.3" top="0.3" bottom="0.3" header="0.1" footer="0.1"/>
  <pageSetup paperSize="9" scale="36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8B2D-AB06-4806-943E-772DA2E6EA3D}">
  <sheetPr>
    <pageSetUpPr fitToPage="1"/>
  </sheetPr>
  <dimension ref="A1:V89"/>
  <sheetViews>
    <sheetView showGridLines="0" view="pageBreakPreview" zoomScale="80" zoomScaleNormal="75" zoomScaleSheetLayoutView="80" workbookViewId="0">
      <selection activeCell="A10" sqref="A10"/>
    </sheetView>
  </sheetViews>
  <sheetFormatPr defaultColWidth="9.140625" defaultRowHeight="12.75"/>
  <cols>
    <col min="1" max="1" width="12.5703125" style="329" customWidth="1"/>
    <col min="2" max="17" width="12.28515625" style="330" customWidth="1"/>
    <col min="18" max="18" width="12.28515625" style="329" customWidth="1"/>
    <col min="19" max="19" width="12.28515625" style="342" customWidth="1"/>
    <col min="20" max="22" width="12.28515625" style="329" customWidth="1"/>
    <col min="23" max="34" width="9.85546875" style="329" customWidth="1"/>
    <col min="35" max="16384" width="9.140625" style="329"/>
  </cols>
  <sheetData>
    <row r="1" spans="1:22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0"/>
      <c r="R1" s="661"/>
      <c r="S1" s="846" t="s">
        <v>43</v>
      </c>
      <c r="T1" s="846"/>
      <c r="U1" s="592" t="s">
        <v>47</v>
      </c>
      <c r="V1" s="593"/>
    </row>
    <row r="2" spans="1:22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4"/>
      <c r="R2" s="845"/>
      <c r="S2" s="573" t="s">
        <v>44</v>
      </c>
      <c r="T2" s="573"/>
      <c r="U2" s="574" t="s">
        <v>48</v>
      </c>
      <c r="V2" s="594"/>
    </row>
    <row r="3" spans="1:22" ht="15" customHeight="1">
      <c r="A3" s="839"/>
      <c r="B3" s="840"/>
      <c r="C3" s="847">
        <v>45017</v>
      </c>
      <c r="D3" s="848"/>
      <c r="E3" s="848"/>
      <c r="F3" s="848"/>
      <c r="G3" s="848"/>
      <c r="H3" s="848"/>
      <c r="I3" s="848"/>
      <c r="J3" s="848"/>
      <c r="K3" s="646"/>
      <c r="L3" s="851">
        <v>45046</v>
      </c>
      <c r="M3" s="851"/>
      <c r="N3" s="851"/>
      <c r="O3" s="851"/>
      <c r="P3" s="851"/>
      <c r="Q3" s="851"/>
      <c r="R3" s="852"/>
      <c r="S3" s="573" t="s">
        <v>45</v>
      </c>
      <c r="T3" s="573"/>
      <c r="U3" s="575">
        <v>38838</v>
      </c>
      <c r="V3" s="595"/>
    </row>
    <row r="4" spans="1:22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850"/>
      <c r="K4" s="648"/>
      <c r="L4" s="853"/>
      <c r="M4" s="853"/>
      <c r="N4" s="853"/>
      <c r="O4" s="853"/>
      <c r="P4" s="853"/>
      <c r="Q4" s="853"/>
      <c r="R4" s="854"/>
      <c r="S4" s="855" t="s">
        <v>46</v>
      </c>
      <c r="T4" s="855"/>
      <c r="U4" s="596" t="s">
        <v>110</v>
      </c>
      <c r="V4" s="597"/>
    </row>
    <row r="5" spans="1:22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1"/>
      <c r="J5" s="642"/>
      <c r="K5" s="651"/>
      <c r="L5" s="652"/>
      <c r="M5" s="650" t="s">
        <v>52</v>
      </c>
      <c r="N5" s="651"/>
      <c r="O5" s="651"/>
      <c r="P5" s="651"/>
      <c r="Q5" s="651"/>
      <c r="R5" s="651"/>
      <c r="S5" s="652"/>
      <c r="T5" s="598" t="s">
        <v>53</v>
      </c>
      <c r="U5" s="599"/>
      <c r="V5" s="600"/>
    </row>
    <row r="6" spans="1:22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189"/>
      <c r="Q6" s="406"/>
      <c r="S6" s="329"/>
    </row>
    <row r="7" spans="1:22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R7" s="344"/>
      <c r="V7" s="77" t="s">
        <v>74</v>
      </c>
    </row>
    <row r="8" spans="1:22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0"/>
      <c r="I8" s="591"/>
      <c r="J8" s="393" t="s">
        <v>25</v>
      </c>
      <c r="K8" s="589" t="s">
        <v>27</v>
      </c>
      <c r="L8" s="590"/>
      <c r="M8" s="590"/>
      <c r="N8" s="591"/>
      <c r="O8" s="513" t="s">
        <v>220</v>
      </c>
      <c r="P8" s="393" t="s">
        <v>111</v>
      </c>
      <c r="Q8" s="393" t="s">
        <v>189</v>
      </c>
      <c r="R8" s="670" t="s">
        <v>9</v>
      </c>
      <c r="S8" s="677" t="s">
        <v>93</v>
      </c>
      <c r="T8" s="835"/>
      <c r="U8" s="835"/>
      <c r="V8" s="836"/>
    </row>
    <row r="9" spans="1:22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219</v>
      </c>
      <c r="I9" s="393" t="s">
        <v>103</v>
      </c>
      <c r="J9" s="393" t="s">
        <v>23</v>
      </c>
      <c r="K9" s="393" t="s">
        <v>80</v>
      </c>
      <c r="L9" s="393" t="s">
        <v>81</v>
      </c>
      <c r="M9" s="393" t="s">
        <v>122</v>
      </c>
      <c r="N9" s="393" t="s">
        <v>103</v>
      </c>
      <c r="O9" s="393" t="s">
        <v>221</v>
      </c>
      <c r="P9" s="393" t="s">
        <v>28</v>
      </c>
      <c r="Q9" s="393" t="s">
        <v>122</v>
      </c>
      <c r="R9" s="610"/>
      <c r="S9" s="612"/>
      <c r="T9" s="680"/>
      <c r="U9" s="680"/>
      <c r="V9" s="681"/>
    </row>
    <row r="10" spans="1:22" ht="17.100000000000001" customHeight="1">
      <c r="A10" s="94" t="s">
        <v>260</v>
      </c>
      <c r="B10" s="384">
        <v>3.1443767552416499</v>
      </c>
      <c r="C10" s="384">
        <v>3.1443767552416499</v>
      </c>
      <c r="D10" s="384">
        <v>3.2</v>
      </c>
      <c r="E10" s="384">
        <v>7.39</v>
      </c>
      <c r="F10" s="384">
        <v>3.5</v>
      </c>
      <c r="G10" s="384">
        <v>3.81</v>
      </c>
      <c r="H10" s="384">
        <v>4.0999999999999996</v>
      </c>
      <c r="I10" s="384">
        <v>6.4</v>
      </c>
      <c r="J10" s="384">
        <v>4.3</v>
      </c>
      <c r="K10" s="384">
        <v>0</v>
      </c>
      <c r="L10" s="384">
        <v>0</v>
      </c>
      <c r="M10" s="384">
        <v>3.7</v>
      </c>
      <c r="N10" s="384">
        <v>0</v>
      </c>
      <c r="O10" s="384">
        <v>5.8289999999999997</v>
      </c>
      <c r="P10" s="384">
        <v>1.7</v>
      </c>
      <c r="Q10" s="384">
        <v>2.4500000000000002</v>
      </c>
      <c r="R10" s="384">
        <f t="shared" ref="R10:R41" si="0">+IF(D10=0,0,(SUMPRODUCT(D10:Q10,D48:Q48)/R48))</f>
        <v>3.9406655073239243</v>
      </c>
      <c r="S10" s="829"/>
      <c r="T10" s="830"/>
      <c r="U10" s="830"/>
      <c r="V10" s="831"/>
    </row>
    <row r="11" spans="1:22" ht="17.100000000000001" customHeight="1">
      <c r="A11" s="191">
        <f>+C3</f>
        <v>45017</v>
      </c>
      <c r="B11" s="421">
        <v>3.3063795895924031</v>
      </c>
      <c r="C11" s="421">
        <v>0</v>
      </c>
      <c r="D11" s="421">
        <v>3.3063795895924031</v>
      </c>
      <c r="E11" s="421">
        <v>6.5589050118036241</v>
      </c>
      <c r="F11" s="421">
        <v>1.7192629160068971</v>
      </c>
      <c r="G11" s="421">
        <v>4.142626208794467</v>
      </c>
      <c r="H11" s="421">
        <v>0</v>
      </c>
      <c r="I11" s="421">
        <v>3.9228139972661249</v>
      </c>
      <c r="J11" s="421">
        <v>3.9228139972661249</v>
      </c>
      <c r="K11" s="421">
        <v>0</v>
      </c>
      <c r="L11" s="421">
        <v>0</v>
      </c>
      <c r="M11" s="421">
        <v>2.8461080640031713</v>
      </c>
      <c r="N11" s="421">
        <v>0</v>
      </c>
      <c r="O11" s="421">
        <v>0</v>
      </c>
      <c r="P11" s="421">
        <v>1.2343229689076403</v>
      </c>
      <c r="Q11" s="421">
        <v>2.2947349665924275</v>
      </c>
      <c r="R11" s="421">
        <f t="shared" si="0"/>
        <v>2.9227092409890205</v>
      </c>
      <c r="S11" s="692"/>
      <c r="T11" s="693"/>
      <c r="U11" s="693"/>
      <c r="V11" s="694"/>
    </row>
    <row r="12" spans="1:22" ht="17.100000000000001" customHeight="1">
      <c r="A12" s="191">
        <f>+A11+1</f>
        <v>45018</v>
      </c>
      <c r="B12" s="421">
        <v>3.3983845606202014</v>
      </c>
      <c r="C12" s="421">
        <v>0</v>
      </c>
      <c r="D12" s="421">
        <v>3.3983845606202014</v>
      </c>
      <c r="E12" s="421">
        <v>6.6908284191286276</v>
      </c>
      <c r="F12" s="421">
        <v>1.4948225779102735</v>
      </c>
      <c r="G12" s="421">
        <v>4.7482562662597942</v>
      </c>
      <c r="H12" s="421">
        <v>4.9853236526200808</v>
      </c>
      <c r="I12" s="421">
        <v>3.7230688510474121</v>
      </c>
      <c r="J12" s="421">
        <v>3.6993515526845031</v>
      </c>
      <c r="K12" s="421">
        <v>0</v>
      </c>
      <c r="L12" s="421">
        <v>0</v>
      </c>
      <c r="M12" s="421">
        <v>3.1112298512212866</v>
      </c>
      <c r="N12" s="421">
        <v>0</v>
      </c>
      <c r="O12" s="421">
        <v>0</v>
      </c>
      <c r="P12" s="421">
        <v>1.2357651713395637</v>
      </c>
      <c r="Q12" s="421">
        <v>2.3748759689922481</v>
      </c>
      <c r="R12" s="421">
        <f t="shared" si="0"/>
        <v>3.3534496135460676</v>
      </c>
      <c r="S12" s="692"/>
      <c r="T12" s="693"/>
      <c r="U12" s="693"/>
      <c r="V12" s="694"/>
    </row>
    <row r="13" spans="1:22" ht="17.100000000000001" customHeight="1">
      <c r="A13" s="191">
        <f t="shared" ref="A13:A40" si="1">+A12+1</f>
        <v>45019</v>
      </c>
      <c r="B13" s="421">
        <v>3.0850754663456081</v>
      </c>
      <c r="C13" s="421">
        <v>0</v>
      </c>
      <c r="D13" s="421">
        <v>3.0850754663456081</v>
      </c>
      <c r="E13" s="421">
        <v>6.8962169612782382</v>
      </c>
      <c r="F13" s="421">
        <v>0.9677897228603749</v>
      </c>
      <c r="G13" s="421">
        <v>4.4512924920696442</v>
      </c>
      <c r="H13" s="421">
        <v>4.703642898070445</v>
      </c>
      <c r="I13" s="421">
        <v>4.7208368099307165</v>
      </c>
      <c r="J13" s="421">
        <v>4.1076494419820833</v>
      </c>
      <c r="K13" s="421">
        <v>0</v>
      </c>
      <c r="L13" s="421">
        <v>0</v>
      </c>
      <c r="M13" s="421">
        <v>3.4245157436297187</v>
      </c>
      <c r="N13" s="421">
        <v>0</v>
      </c>
      <c r="O13" s="421">
        <v>0</v>
      </c>
      <c r="P13" s="421">
        <v>1.2987159384520457</v>
      </c>
      <c r="Q13" s="421">
        <v>2.1981374233128834</v>
      </c>
      <c r="R13" s="421">
        <f t="shared" si="0"/>
        <v>3.5677321121794359</v>
      </c>
      <c r="S13" s="692"/>
      <c r="T13" s="693"/>
      <c r="U13" s="693"/>
      <c r="V13" s="694"/>
    </row>
    <row r="14" spans="1:22" ht="17.100000000000001" customHeight="1">
      <c r="A14" s="191">
        <f t="shared" si="1"/>
        <v>45020</v>
      </c>
      <c r="B14" s="421">
        <v>2.86668718315559</v>
      </c>
      <c r="C14" s="421">
        <v>0</v>
      </c>
      <c r="D14" s="421">
        <v>2.86668718315559</v>
      </c>
      <c r="E14" s="421">
        <v>6.7112956479675088</v>
      </c>
      <c r="F14" s="421">
        <v>3.4355568752666454</v>
      </c>
      <c r="G14" s="421">
        <v>4.2388366197786533</v>
      </c>
      <c r="H14" s="421">
        <v>0</v>
      </c>
      <c r="I14" s="421">
        <v>4.9732351318833574</v>
      </c>
      <c r="J14" s="421">
        <v>3.9777063674076447</v>
      </c>
      <c r="K14" s="421">
        <v>0</v>
      </c>
      <c r="L14" s="421">
        <v>0</v>
      </c>
      <c r="M14" s="421">
        <v>3.491773223306653</v>
      </c>
      <c r="N14" s="421">
        <v>0</v>
      </c>
      <c r="O14" s="421">
        <v>0</v>
      </c>
      <c r="P14" s="421">
        <v>1.3886489960732016</v>
      </c>
      <c r="Q14" s="421">
        <v>2.2695509049773754</v>
      </c>
      <c r="R14" s="421">
        <f t="shared" si="0"/>
        <v>3.5833819003314793</v>
      </c>
      <c r="S14" s="692"/>
      <c r="T14" s="693"/>
      <c r="U14" s="693"/>
      <c r="V14" s="694"/>
    </row>
    <row r="15" spans="1:22" ht="17.100000000000001" customHeight="1">
      <c r="A15" s="191">
        <f t="shared" si="1"/>
        <v>45021</v>
      </c>
      <c r="B15" s="421">
        <v>3.2238696256695873</v>
      </c>
      <c r="C15" s="421">
        <v>0</v>
      </c>
      <c r="D15" s="421">
        <v>3.2238696256695873</v>
      </c>
      <c r="E15" s="421">
        <v>6.6750675895039961</v>
      </c>
      <c r="F15" s="421">
        <v>1.351814575248993</v>
      </c>
      <c r="G15" s="421">
        <v>4.5536318564139933</v>
      </c>
      <c r="H15" s="421">
        <v>4.9071374255358835</v>
      </c>
      <c r="I15" s="421">
        <v>5.1624139049733824</v>
      </c>
      <c r="J15" s="421">
        <v>3.9487238934817839</v>
      </c>
      <c r="K15" s="421">
        <v>0</v>
      </c>
      <c r="L15" s="421">
        <v>0</v>
      </c>
      <c r="M15" s="421">
        <v>3.4575069874232449</v>
      </c>
      <c r="N15" s="421">
        <v>0</v>
      </c>
      <c r="O15" s="421">
        <v>0</v>
      </c>
      <c r="P15" s="421">
        <v>1.485319824800136</v>
      </c>
      <c r="Q15" s="421">
        <v>1.881330897703549</v>
      </c>
      <c r="R15" s="421">
        <f t="shared" si="0"/>
        <v>3.7365821367486065</v>
      </c>
      <c r="S15" s="692"/>
      <c r="T15" s="693"/>
      <c r="U15" s="693"/>
      <c r="V15" s="694"/>
    </row>
    <row r="16" spans="1:22" ht="17.100000000000001" customHeight="1">
      <c r="A16" s="191">
        <f t="shared" si="1"/>
        <v>45022</v>
      </c>
      <c r="B16" s="421">
        <v>3.4800672652848021</v>
      </c>
      <c r="C16" s="421">
        <v>0</v>
      </c>
      <c r="D16" s="421">
        <v>3.4800672652848021</v>
      </c>
      <c r="E16" s="421">
        <v>6.7648189173616071</v>
      </c>
      <c r="F16" s="421">
        <v>1.3294218565349252</v>
      </c>
      <c r="G16" s="421">
        <v>4.4911357047388956</v>
      </c>
      <c r="H16" s="421">
        <v>4.8936960240484426</v>
      </c>
      <c r="I16" s="421">
        <v>5.3207176366346189</v>
      </c>
      <c r="J16" s="421">
        <v>4.0068042993164728</v>
      </c>
      <c r="K16" s="421">
        <v>0</v>
      </c>
      <c r="L16" s="421">
        <v>0</v>
      </c>
      <c r="M16" s="421">
        <v>3.3352187722742559</v>
      </c>
      <c r="N16" s="421">
        <v>0</v>
      </c>
      <c r="O16" s="421">
        <v>0</v>
      </c>
      <c r="P16" s="421">
        <v>1.5203452375006243</v>
      </c>
      <c r="Q16" s="421">
        <v>2.3782164750957855</v>
      </c>
      <c r="R16" s="421">
        <f t="shared" si="0"/>
        <v>3.4894227817832952</v>
      </c>
      <c r="S16" s="692"/>
      <c r="T16" s="693"/>
      <c r="U16" s="693"/>
      <c r="V16" s="694"/>
    </row>
    <row r="17" spans="1:22" ht="17.100000000000001" customHeight="1">
      <c r="A17" s="191">
        <f t="shared" si="1"/>
        <v>45023</v>
      </c>
      <c r="B17" s="421">
        <v>3.1986674073702446</v>
      </c>
      <c r="C17" s="421">
        <v>0</v>
      </c>
      <c r="D17" s="421">
        <v>3.1986674073702446</v>
      </c>
      <c r="E17" s="421">
        <v>6.7772562178387652</v>
      </c>
      <c r="F17" s="421">
        <v>1.3551742587592572</v>
      </c>
      <c r="G17" s="421">
        <v>4.3110109169587192</v>
      </c>
      <c r="H17" s="421">
        <v>4.504863826000336</v>
      </c>
      <c r="I17" s="421">
        <v>5.3941353110137689</v>
      </c>
      <c r="J17" s="421">
        <v>0</v>
      </c>
      <c r="K17" s="421">
        <v>0</v>
      </c>
      <c r="L17" s="421">
        <v>0</v>
      </c>
      <c r="M17" s="421">
        <v>3.0134747711237826</v>
      </c>
      <c r="N17" s="421">
        <v>0</v>
      </c>
      <c r="O17" s="421">
        <v>0</v>
      </c>
      <c r="P17" s="421">
        <v>1.5515374549819929</v>
      </c>
      <c r="Q17" s="421">
        <v>2.4012920792079209</v>
      </c>
      <c r="R17" s="421">
        <f t="shared" si="0"/>
        <v>3.0458757974420809</v>
      </c>
      <c r="S17" s="692"/>
      <c r="T17" s="693"/>
      <c r="U17" s="693"/>
      <c r="V17" s="694"/>
    </row>
    <row r="18" spans="1:22" ht="17.100000000000001" customHeight="1">
      <c r="A18" s="191">
        <f t="shared" si="1"/>
        <v>45024</v>
      </c>
      <c r="B18" s="421">
        <v>0</v>
      </c>
      <c r="C18" s="421">
        <v>0</v>
      </c>
      <c r="D18" s="421">
        <v>0</v>
      </c>
      <c r="E18" s="421">
        <v>0</v>
      </c>
      <c r="F18" s="421">
        <v>0</v>
      </c>
      <c r="G18" s="421">
        <v>0</v>
      </c>
      <c r="H18" s="421">
        <v>0</v>
      </c>
      <c r="I18" s="421">
        <v>0</v>
      </c>
      <c r="J18" s="421">
        <v>0</v>
      </c>
      <c r="K18" s="421">
        <v>0</v>
      </c>
      <c r="L18" s="421">
        <v>0</v>
      </c>
      <c r="M18" s="421">
        <v>0</v>
      </c>
      <c r="N18" s="421">
        <v>0</v>
      </c>
      <c r="O18" s="421">
        <v>0</v>
      </c>
      <c r="P18" s="421">
        <v>0</v>
      </c>
      <c r="Q18" s="421">
        <v>0</v>
      </c>
      <c r="R18" s="421">
        <f t="shared" si="0"/>
        <v>0</v>
      </c>
      <c r="S18" s="692"/>
      <c r="T18" s="693"/>
      <c r="U18" s="693"/>
      <c r="V18" s="694"/>
    </row>
    <row r="19" spans="1:22" ht="17.100000000000001" customHeight="1">
      <c r="A19" s="191">
        <f t="shared" si="1"/>
        <v>45025</v>
      </c>
      <c r="B19" s="421">
        <v>0</v>
      </c>
      <c r="C19" s="421">
        <v>0</v>
      </c>
      <c r="D19" s="421">
        <v>0</v>
      </c>
      <c r="E19" s="421">
        <v>0</v>
      </c>
      <c r="F19" s="421">
        <v>0</v>
      </c>
      <c r="G19" s="421">
        <v>0</v>
      </c>
      <c r="H19" s="421">
        <v>0</v>
      </c>
      <c r="I19" s="421">
        <v>0</v>
      </c>
      <c r="J19" s="421">
        <v>0</v>
      </c>
      <c r="K19" s="421">
        <v>0</v>
      </c>
      <c r="L19" s="421">
        <v>0</v>
      </c>
      <c r="M19" s="421">
        <v>0</v>
      </c>
      <c r="N19" s="421">
        <v>0</v>
      </c>
      <c r="O19" s="421">
        <v>0</v>
      </c>
      <c r="P19" s="421">
        <v>0</v>
      </c>
      <c r="Q19" s="421">
        <v>0</v>
      </c>
      <c r="R19" s="421">
        <f t="shared" si="0"/>
        <v>0</v>
      </c>
      <c r="S19" s="692"/>
      <c r="T19" s="693"/>
      <c r="U19" s="693"/>
      <c r="V19" s="694"/>
    </row>
    <row r="20" spans="1:22" ht="17.100000000000001" customHeight="1">
      <c r="A20" s="191">
        <f t="shared" si="1"/>
        <v>45026</v>
      </c>
      <c r="B20" s="421">
        <v>2.7398659784159936</v>
      </c>
      <c r="C20" s="421">
        <v>0</v>
      </c>
      <c r="D20" s="421">
        <v>2.7398659784159936</v>
      </c>
      <c r="E20" s="421">
        <v>0</v>
      </c>
      <c r="F20" s="421">
        <v>1.3854384687810577</v>
      </c>
      <c r="G20" s="421">
        <v>4.0373410906646754</v>
      </c>
      <c r="H20" s="421">
        <v>4.7878774939027071</v>
      </c>
      <c r="I20" s="421">
        <v>0</v>
      </c>
      <c r="J20" s="421">
        <v>0</v>
      </c>
      <c r="K20" s="421">
        <v>0</v>
      </c>
      <c r="L20" s="421">
        <v>0</v>
      </c>
      <c r="M20" s="421">
        <v>2.7546386754966887</v>
      </c>
      <c r="N20" s="421">
        <v>0</v>
      </c>
      <c r="O20" s="421">
        <v>0</v>
      </c>
      <c r="P20" s="421">
        <v>1.2947658428695068</v>
      </c>
      <c r="Q20" s="421">
        <v>2.3410000000000002</v>
      </c>
      <c r="R20" s="421">
        <f t="shared" si="0"/>
        <v>2.6987453913370381</v>
      </c>
      <c r="S20" s="692"/>
      <c r="T20" s="693"/>
      <c r="U20" s="693"/>
      <c r="V20" s="694"/>
    </row>
    <row r="21" spans="1:22" ht="17.100000000000001" customHeight="1">
      <c r="A21" s="191">
        <f t="shared" si="1"/>
        <v>45027</v>
      </c>
      <c r="B21" s="421">
        <v>3.5700150861848567</v>
      </c>
      <c r="C21" s="421">
        <v>0</v>
      </c>
      <c r="D21" s="421">
        <v>3.5700150861848567</v>
      </c>
      <c r="E21" s="421">
        <v>6.7315789234965058</v>
      </c>
      <c r="F21" s="421">
        <v>1.440000976763373</v>
      </c>
      <c r="G21" s="421">
        <v>3.925076073361347</v>
      </c>
      <c r="H21" s="421">
        <v>5.0485838231695883</v>
      </c>
      <c r="I21" s="421">
        <v>5.488766678863275</v>
      </c>
      <c r="J21" s="421">
        <v>0</v>
      </c>
      <c r="K21" s="421">
        <v>0</v>
      </c>
      <c r="L21" s="421">
        <v>0</v>
      </c>
      <c r="M21" s="421">
        <v>3.2227095443585974</v>
      </c>
      <c r="N21" s="421">
        <v>0</v>
      </c>
      <c r="O21" s="421">
        <v>0</v>
      </c>
      <c r="P21" s="421">
        <v>1.4657303219061724</v>
      </c>
      <c r="Q21" s="421">
        <v>2.4042132796780682</v>
      </c>
      <c r="R21" s="421">
        <f t="shared" si="0"/>
        <v>3.5432654399667713</v>
      </c>
      <c r="S21" s="692"/>
      <c r="T21" s="693"/>
      <c r="U21" s="693"/>
      <c r="V21" s="694"/>
    </row>
    <row r="22" spans="1:22" ht="17.100000000000001" customHeight="1">
      <c r="A22" s="191">
        <f t="shared" si="1"/>
        <v>45028</v>
      </c>
      <c r="B22" s="421">
        <v>2.9103072519482867</v>
      </c>
      <c r="C22" s="421">
        <v>0</v>
      </c>
      <c r="D22" s="421">
        <v>2.9103072519482867</v>
      </c>
      <c r="E22" s="421">
        <v>7.0419386148821888</v>
      </c>
      <c r="F22" s="421">
        <v>1.4411097750087405</v>
      </c>
      <c r="G22" s="421">
        <v>3.9108030223959047</v>
      </c>
      <c r="H22" s="421">
        <v>5.0140893337310546</v>
      </c>
      <c r="I22" s="421">
        <v>5.423048401245457</v>
      </c>
      <c r="J22" s="421">
        <v>0</v>
      </c>
      <c r="K22" s="421">
        <v>0</v>
      </c>
      <c r="L22" s="421">
        <v>0</v>
      </c>
      <c r="M22" s="421">
        <v>3.4920517691377095</v>
      </c>
      <c r="N22" s="421">
        <v>0</v>
      </c>
      <c r="O22" s="421">
        <v>0</v>
      </c>
      <c r="P22" s="421">
        <v>1.376817693364988</v>
      </c>
      <c r="Q22" s="421">
        <v>1.7261239193083573</v>
      </c>
      <c r="R22" s="421">
        <f t="shared" si="0"/>
        <v>3.5909394365690495</v>
      </c>
      <c r="S22" s="692"/>
      <c r="T22" s="693"/>
      <c r="U22" s="693"/>
      <c r="V22" s="694"/>
    </row>
    <row r="23" spans="1:22" ht="17.100000000000001" customHeight="1">
      <c r="A23" s="191">
        <f t="shared" si="1"/>
        <v>45029</v>
      </c>
      <c r="B23" s="421">
        <v>3.5797441179486928</v>
      </c>
      <c r="C23" s="421">
        <v>0</v>
      </c>
      <c r="D23" s="421">
        <v>3.5797441179486928</v>
      </c>
      <c r="E23" s="421">
        <v>6.9410868546296598</v>
      </c>
      <c r="F23" s="421">
        <v>1.4032055512713015</v>
      </c>
      <c r="G23" s="421">
        <v>3.8216264151193071</v>
      </c>
      <c r="H23" s="421">
        <v>5.4495316089384271</v>
      </c>
      <c r="I23" s="421">
        <v>5.5313112073879349</v>
      </c>
      <c r="J23" s="421">
        <v>0</v>
      </c>
      <c r="K23" s="421">
        <v>0</v>
      </c>
      <c r="L23" s="421">
        <v>0</v>
      </c>
      <c r="M23" s="421">
        <v>3.4693136294298088</v>
      </c>
      <c r="N23" s="421">
        <v>0</v>
      </c>
      <c r="O23" s="421">
        <v>0</v>
      </c>
      <c r="P23" s="421">
        <v>1.4459536867252067</v>
      </c>
      <c r="Q23" s="421">
        <v>2.523297373358349</v>
      </c>
      <c r="R23" s="421">
        <f t="shared" si="0"/>
        <v>3.719336790294332</v>
      </c>
      <c r="S23" s="692"/>
      <c r="T23" s="693"/>
      <c r="U23" s="693"/>
      <c r="V23" s="694"/>
    </row>
    <row r="24" spans="1:22" ht="17.100000000000001" customHeight="1">
      <c r="A24" s="191">
        <f t="shared" si="1"/>
        <v>45030</v>
      </c>
      <c r="B24" s="421">
        <v>3.4889413989286302</v>
      </c>
      <c r="C24" s="421">
        <v>0</v>
      </c>
      <c r="D24" s="421">
        <v>3.4889413989286302</v>
      </c>
      <c r="E24" s="421">
        <v>7.0580972227924033</v>
      </c>
      <c r="F24" s="421">
        <v>2.7054165014364728</v>
      </c>
      <c r="G24" s="421">
        <v>4.5939680299559287</v>
      </c>
      <c r="H24" s="421">
        <v>5.4502532526456422</v>
      </c>
      <c r="I24" s="421">
        <v>5.4627077160377384</v>
      </c>
      <c r="J24" s="421">
        <v>0</v>
      </c>
      <c r="K24" s="421">
        <v>0</v>
      </c>
      <c r="L24" s="421">
        <v>0</v>
      </c>
      <c r="M24" s="421">
        <v>3.3871956438006756</v>
      </c>
      <c r="N24" s="421">
        <v>0</v>
      </c>
      <c r="O24" s="421">
        <v>0</v>
      </c>
      <c r="P24" s="421">
        <v>1.5054143933415538</v>
      </c>
      <c r="Q24" s="421">
        <v>2.3691534144059871</v>
      </c>
      <c r="R24" s="421">
        <f t="shared" si="0"/>
        <v>3.7745969261119692</v>
      </c>
      <c r="S24" s="692"/>
      <c r="T24" s="693"/>
      <c r="U24" s="693"/>
      <c r="V24" s="694"/>
    </row>
    <row r="25" spans="1:22" ht="17.100000000000001" customHeight="1">
      <c r="A25" s="191">
        <f t="shared" si="1"/>
        <v>45031</v>
      </c>
      <c r="B25" s="421">
        <v>3.2510285769657865</v>
      </c>
      <c r="C25" s="421">
        <v>0</v>
      </c>
      <c r="D25" s="421">
        <v>3.2510285769657865</v>
      </c>
      <c r="E25" s="421">
        <v>7.0749720278531285</v>
      </c>
      <c r="F25" s="421">
        <v>1.6447241480138206</v>
      </c>
      <c r="G25" s="421">
        <v>4.4018928560354578</v>
      </c>
      <c r="H25" s="421">
        <v>3.9882887655837562</v>
      </c>
      <c r="I25" s="421">
        <v>5.5432837151234988</v>
      </c>
      <c r="J25" s="421">
        <v>0</v>
      </c>
      <c r="K25" s="421">
        <v>0</v>
      </c>
      <c r="L25" s="421">
        <v>0</v>
      </c>
      <c r="M25" s="421">
        <v>3.3763956658059562</v>
      </c>
      <c r="N25" s="421">
        <v>0</v>
      </c>
      <c r="O25" s="421">
        <v>0</v>
      </c>
      <c r="P25" s="421">
        <v>1.3090602829719513</v>
      </c>
      <c r="Q25" s="421">
        <v>2.1738861330326946</v>
      </c>
      <c r="R25" s="421">
        <f t="shared" si="0"/>
        <v>3.6624752991975433</v>
      </c>
      <c r="S25" s="692"/>
      <c r="T25" s="693"/>
      <c r="U25" s="693"/>
      <c r="V25" s="694"/>
    </row>
    <row r="26" spans="1:22" ht="17.100000000000001" customHeight="1">
      <c r="A26" s="191">
        <f t="shared" si="1"/>
        <v>45032</v>
      </c>
      <c r="B26" s="421">
        <v>3.3059782947384839</v>
      </c>
      <c r="C26" s="421">
        <v>0</v>
      </c>
      <c r="D26" s="421">
        <v>3.3059782947384839</v>
      </c>
      <c r="E26" s="421">
        <v>7.1203695196290875</v>
      </c>
      <c r="F26" s="421">
        <v>1.5555793761527319</v>
      </c>
      <c r="G26" s="421">
        <v>4.1159884479846216</v>
      </c>
      <c r="H26" s="421">
        <v>4.8333362913748346</v>
      </c>
      <c r="I26" s="421">
        <v>5.6580578273139208</v>
      </c>
      <c r="J26" s="421">
        <v>0</v>
      </c>
      <c r="K26" s="421">
        <v>0</v>
      </c>
      <c r="L26" s="421">
        <v>0</v>
      </c>
      <c r="M26" s="421">
        <v>3.6809921341598333</v>
      </c>
      <c r="N26" s="421">
        <v>0</v>
      </c>
      <c r="O26" s="421">
        <v>0</v>
      </c>
      <c r="P26" s="421">
        <v>1.3845127394672936</v>
      </c>
      <c r="Q26" s="421">
        <v>2.1882963525835866</v>
      </c>
      <c r="R26" s="421">
        <f t="shared" si="0"/>
        <v>3.6844777127557138</v>
      </c>
      <c r="S26" s="692"/>
      <c r="T26" s="693"/>
      <c r="U26" s="693"/>
      <c r="V26" s="694"/>
    </row>
    <row r="27" spans="1:22" ht="17.100000000000001" customHeight="1">
      <c r="A27" s="191">
        <f t="shared" si="1"/>
        <v>45033</v>
      </c>
      <c r="B27" s="421">
        <v>3.3166827973028994</v>
      </c>
      <c r="C27" s="421">
        <v>0</v>
      </c>
      <c r="D27" s="421">
        <v>3.3166827973028994</v>
      </c>
      <c r="E27" s="421">
        <v>6.1796086917586397</v>
      </c>
      <c r="F27" s="421">
        <v>1.9471370914765613</v>
      </c>
      <c r="G27" s="421">
        <v>4.2389105334220982</v>
      </c>
      <c r="H27" s="421">
        <v>4.4060983517395762</v>
      </c>
      <c r="I27" s="421">
        <v>5.5931705756519561</v>
      </c>
      <c r="J27" s="421">
        <v>0</v>
      </c>
      <c r="K27" s="421">
        <v>0</v>
      </c>
      <c r="L27" s="421">
        <v>0</v>
      </c>
      <c r="M27" s="421">
        <v>3.903124440118273</v>
      </c>
      <c r="N27" s="421">
        <v>0</v>
      </c>
      <c r="O27" s="421">
        <v>0</v>
      </c>
      <c r="P27" s="421">
        <v>1.0760777202072538</v>
      </c>
      <c r="Q27" s="421">
        <v>2.1846291560102298</v>
      </c>
      <c r="R27" s="421">
        <f t="shared" si="0"/>
        <v>3.7252818729273951</v>
      </c>
      <c r="S27" s="692"/>
      <c r="T27" s="693"/>
      <c r="U27" s="693"/>
      <c r="V27" s="694"/>
    </row>
    <row r="28" spans="1:22" ht="17.100000000000001" customHeight="1">
      <c r="A28" s="191">
        <f t="shared" si="1"/>
        <v>45034</v>
      </c>
      <c r="B28" s="421">
        <v>3.2611574939908108</v>
      </c>
      <c r="C28" s="421">
        <v>0</v>
      </c>
      <c r="D28" s="421">
        <v>3.2611574939908108</v>
      </c>
      <c r="E28" s="421">
        <v>6.1174669975259119</v>
      </c>
      <c r="F28" s="421">
        <v>2.0703693092334072</v>
      </c>
      <c r="G28" s="421">
        <v>4.3390545071650219</v>
      </c>
      <c r="H28" s="421">
        <v>4.7469772095891267</v>
      </c>
      <c r="I28" s="421">
        <v>5.5823060036387018</v>
      </c>
      <c r="J28" s="421">
        <v>0</v>
      </c>
      <c r="K28" s="421">
        <v>0</v>
      </c>
      <c r="L28" s="421">
        <v>0</v>
      </c>
      <c r="M28" s="421">
        <v>3.6412061226220787</v>
      </c>
      <c r="N28" s="421">
        <v>0</v>
      </c>
      <c r="O28" s="421">
        <v>0</v>
      </c>
      <c r="P28" s="421">
        <v>1.0577530056687223</v>
      </c>
      <c r="Q28" s="421">
        <v>2.1929712722298222</v>
      </c>
      <c r="R28" s="421">
        <f t="shared" si="0"/>
        <v>3.6587490174425104</v>
      </c>
      <c r="S28" s="692"/>
      <c r="T28" s="693"/>
      <c r="U28" s="693"/>
      <c r="V28" s="694"/>
    </row>
    <row r="29" spans="1:22" ht="17.100000000000001" customHeight="1">
      <c r="A29" s="191">
        <f t="shared" si="1"/>
        <v>45035</v>
      </c>
      <c r="B29" s="421">
        <v>3.4248527236566266</v>
      </c>
      <c r="C29" s="421">
        <v>0</v>
      </c>
      <c r="D29" s="421">
        <v>3.4248527236566266</v>
      </c>
      <c r="E29" s="421">
        <v>6.1299164940756228</v>
      </c>
      <c r="F29" s="421">
        <v>1.9983597700242106</v>
      </c>
      <c r="G29" s="421">
        <v>4.3329562615769355</v>
      </c>
      <c r="H29" s="421">
        <v>4.7024845105235915</v>
      </c>
      <c r="I29" s="421">
        <v>5.5558498321234699</v>
      </c>
      <c r="J29" s="421">
        <v>0</v>
      </c>
      <c r="K29" s="421">
        <v>0</v>
      </c>
      <c r="L29" s="421">
        <v>0</v>
      </c>
      <c r="M29" s="421">
        <v>3.8162515455852821</v>
      </c>
      <c r="N29" s="421">
        <v>0</v>
      </c>
      <c r="O29" s="421">
        <v>0</v>
      </c>
      <c r="P29" s="421">
        <v>1.1182119436553031</v>
      </c>
      <c r="Q29" s="421">
        <v>1.8468108108108108</v>
      </c>
      <c r="R29" s="421">
        <f t="shared" si="0"/>
        <v>3.7630775098098046</v>
      </c>
      <c r="S29" s="692"/>
      <c r="T29" s="693"/>
      <c r="U29" s="693"/>
      <c r="V29" s="694"/>
    </row>
    <row r="30" spans="1:22" ht="17.100000000000001" customHeight="1">
      <c r="A30" s="191">
        <f t="shared" si="1"/>
        <v>45036</v>
      </c>
      <c r="B30" s="421">
        <v>3.2602688184840303</v>
      </c>
      <c r="C30" s="421">
        <v>0</v>
      </c>
      <c r="D30" s="421">
        <v>3.2602688184840303</v>
      </c>
      <c r="E30" s="421">
        <v>6.1288197044907449</v>
      </c>
      <c r="F30" s="421">
        <v>2.0857743741918386</v>
      </c>
      <c r="G30" s="421">
        <v>3.9380735515011809</v>
      </c>
      <c r="H30" s="421">
        <v>4.3110075606615608</v>
      </c>
      <c r="I30" s="421">
        <v>5.4294593655081771</v>
      </c>
      <c r="J30" s="421">
        <v>0</v>
      </c>
      <c r="K30" s="421">
        <v>0</v>
      </c>
      <c r="L30" s="421">
        <v>0</v>
      </c>
      <c r="M30" s="421">
        <v>3.3374609463050562</v>
      </c>
      <c r="N30" s="421">
        <v>0</v>
      </c>
      <c r="O30" s="421">
        <v>0</v>
      </c>
      <c r="P30" s="421">
        <v>1.2101995187904626</v>
      </c>
      <c r="Q30" s="421">
        <v>1.8468982118294361</v>
      </c>
      <c r="R30" s="421">
        <f t="shared" si="0"/>
        <v>3.3894740917996189</v>
      </c>
      <c r="S30" s="692"/>
      <c r="T30" s="693"/>
      <c r="U30" s="693"/>
      <c r="V30" s="694"/>
    </row>
    <row r="31" spans="1:22" ht="17.100000000000001" customHeight="1">
      <c r="A31" s="191">
        <f t="shared" si="1"/>
        <v>45037</v>
      </c>
      <c r="B31" s="421">
        <v>2.9477413908040999</v>
      </c>
      <c r="C31" s="421">
        <v>0</v>
      </c>
      <c r="D31" s="421">
        <v>2.9477413908040999</v>
      </c>
      <c r="E31" s="421">
        <v>6.1943791341175292</v>
      </c>
      <c r="F31" s="421">
        <v>2.1694457701030281</v>
      </c>
      <c r="G31" s="421">
        <v>4.4311271712490159</v>
      </c>
      <c r="H31" s="421">
        <v>4.579899212061445</v>
      </c>
      <c r="I31" s="421">
        <v>5.1451440297572173</v>
      </c>
      <c r="J31" s="421">
        <v>0</v>
      </c>
      <c r="K31" s="421">
        <v>0</v>
      </c>
      <c r="L31" s="421">
        <v>0</v>
      </c>
      <c r="M31" s="421">
        <v>3.5403245615772048</v>
      </c>
      <c r="N31" s="421">
        <v>0</v>
      </c>
      <c r="O31" s="421">
        <v>0</v>
      </c>
      <c r="P31" s="421">
        <v>1.1662435036192262</v>
      </c>
      <c r="Q31" s="421">
        <v>1.8975209713024284</v>
      </c>
      <c r="R31" s="421">
        <f t="shared" si="0"/>
        <v>3.431577079386023</v>
      </c>
      <c r="S31" s="692"/>
      <c r="T31" s="693"/>
      <c r="U31" s="693"/>
      <c r="V31" s="694"/>
    </row>
    <row r="32" spans="1:22" ht="17.100000000000001" customHeight="1">
      <c r="A32" s="191">
        <f t="shared" si="1"/>
        <v>45038</v>
      </c>
      <c r="B32" s="421">
        <v>0</v>
      </c>
      <c r="C32" s="421">
        <v>0</v>
      </c>
      <c r="D32" s="421">
        <v>0</v>
      </c>
      <c r="E32" s="421">
        <v>0</v>
      </c>
      <c r="F32" s="421">
        <v>0</v>
      </c>
      <c r="G32" s="421">
        <v>0</v>
      </c>
      <c r="H32" s="421">
        <v>0</v>
      </c>
      <c r="I32" s="421">
        <v>0</v>
      </c>
      <c r="J32" s="421">
        <v>0</v>
      </c>
      <c r="K32" s="421">
        <v>0</v>
      </c>
      <c r="L32" s="421">
        <v>0</v>
      </c>
      <c r="M32" s="421">
        <v>2.2422305288595639</v>
      </c>
      <c r="N32" s="421">
        <v>0</v>
      </c>
      <c r="O32" s="421">
        <v>0</v>
      </c>
      <c r="P32" s="421">
        <v>1.2487052543085331</v>
      </c>
      <c r="Q32" s="421">
        <v>0</v>
      </c>
      <c r="R32" s="421">
        <f t="shared" si="0"/>
        <v>0</v>
      </c>
      <c r="S32" s="692"/>
      <c r="T32" s="693"/>
      <c r="U32" s="693"/>
      <c r="V32" s="694"/>
    </row>
    <row r="33" spans="1:22" ht="17.100000000000001" customHeight="1">
      <c r="A33" s="191">
        <f t="shared" si="1"/>
        <v>45039</v>
      </c>
      <c r="B33" s="421">
        <v>3.3156748145832671</v>
      </c>
      <c r="C33" s="421">
        <v>0</v>
      </c>
      <c r="D33" s="421">
        <v>3.3156748145832671</v>
      </c>
      <c r="E33" s="421">
        <v>5.7475203133289439</v>
      </c>
      <c r="F33" s="421">
        <v>3.0357890696690726</v>
      </c>
      <c r="G33" s="421">
        <v>4.1740023325354594</v>
      </c>
      <c r="H33" s="421">
        <v>4.7574916565887415</v>
      </c>
      <c r="I33" s="421">
        <v>5.2881465459527153</v>
      </c>
      <c r="J33" s="421">
        <v>0</v>
      </c>
      <c r="K33" s="421">
        <v>0</v>
      </c>
      <c r="L33" s="421">
        <v>0</v>
      </c>
      <c r="M33" s="421">
        <v>3.2517416069637886</v>
      </c>
      <c r="N33" s="421">
        <v>0</v>
      </c>
      <c r="O33" s="421">
        <v>0</v>
      </c>
      <c r="P33" s="421">
        <v>1.2478339427562728</v>
      </c>
      <c r="Q33" s="421">
        <v>1.8568217054263567</v>
      </c>
      <c r="R33" s="421">
        <f t="shared" si="0"/>
        <v>3.4990675738349539</v>
      </c>
      <c r="S33" s="692"/>
      <c r="T33" s="693"/>
      <c r="U33" s="693"/>
      <c r="V33" s="694"/>
    </row>
    <row r="34" spans="1:22" ht="17.100000000000001" customHeight="1">
      <c r="A34" s="191">
        <f t="shared" si="1"/>
        <v>45040</v>
      </c>
      <c r="B34" s="421">
        <v>3.3066199055356833</v>
      </c>
      <c r="C34" s="421">
        <v>0</v>
      </c>
      <c r="D34" s="421">
        <v>3.3066199055356833</v>
      </c>
      <c r="E34" s="421">
        <v>6.2860934218595785</v>
      </c>
      <c r="F34" s="421">
        <v>3.1476539346927312</v>
      </c>
      <c r="G34" s="421">
        <v>4.4004161698064612</v>
      </c>
      <c r="H34" s="421">
        <v>4.7609268863945031</v>
      </c>
      <c r="I34" s="421">
        <v>6.1541417161507317</v>
      </c>
      <c r="J34" s="421">
        <v>0</v>
      </c>
      <c r="K34" s="421">
        <v>0</v>
      </c>
      <c r="L34" s="421">
        <v>0</v>
      </c>
      <c r="M34" s="421">
        <v>3.6542173378380909</v>
      </c>
      <c r="N34" s="421">
        <v>0</v>
      </c>
      <c r="O34" s="421">
        <v>0</v>
      </c>
      <c r="P34" s="421">
        <v>1.3374985116540297</v>
      </c>
      <c r="Q34" s="421">
        <v>1.8205449591280654</v>
      </c>
      <c r="R34" s="421">
        <f t="shared" si="0"/>
        <v>3.8086442064517074</v>
      </c>
      <c r="S34" s="692"/>
      <c r="T34" s="693"/>
      <c r="U34" s="693"/>
      <c r="V34" s="694"/>
    </row>
    <row r="35" spans="1:22" ht="17.100000000000001" customHeight="1">
      <c r="A35" s="191">
        <f>+A34+1</f>
        <v>45041</v>
      </c>
      <c r="B35" s="421">
        <v>3.2635689710666567</v>
      </c>
      <c r="C35" s="421">
        <v>0</v>
      </c>
      <c r="D35" s="421">
        <v>3.2635689710666567</v>
      </c>
      <c r="E35" s="421">
        <v>6.4317981431953601</v>
      </c>
      <c r="F35" s="421">
        <v>2.387824555372132</v>
      </c>
      <c r="G35" s="421">
        <v>4.0082300484014706</v>
      </c>
      <c r="H35" s="421">
        <v>4.5545249164155184</v>
      </c>
      <c r="I35" s="421">
        <v>6.0163163479454402</v>
      </c>
      <c r="J35" s="421">
        <v>0</v>
      </c>
      <c r="K35" s="421">
        <v>0</v>
      </c>
      <c r="L35" s="421">
        <v>0</v>
      </c>
      <c r="M35" s="421">
        <v>3.765371575603297</v>
      </c>
      <c r="N35" s="421">
        <v>0</v>
      </c>
      <c r="O35" s="421">
        <v>0</v>
      </c>
      <c r="P35" s="421">
        <v>1.5236423715803975</v>
      </c>
      <c r="Q35" s="421">
        <v>1.844681118881119</v>
      </c>
      <c r="R35" s="421">
        <f t="shared" si="0"/>
        <v>3.6361328778744584</v>
      </c>
      <c r="S35" s="692"/>
      <c r="T35" s="693"/>
      <c r="U35" s="693"/>
      <c r="V35" s="694"/>
    </row>
    <row r="36" spans="1:22" ht="17.100000000000001" customHeight="1">
      <c r="A36" s="191">
        <f t="shared" si="1"/>
        <v>45042</v>
      </c>
      <c r="B36" s="421">
        <v>3.2272783662429143</v>
      </c>
      <c r="C36" s="421">
        <v>0</v>
      </c>
      <c r="D36" s="421">
        <v>3.2272783662429143</v>
      </c>
      <c r="E36" s="421">
        <v>6.4563371682488127</v>
      </c>
      <c r="F36" s="421">
        <v>1.7542752112627824</v>
      </c>
      <c r="G36" s="421">
        <v>4.2469841700612712</v>
      </c>
      <c r="H36" s="421">
        <v>4.7503306701679753</v>
      </c>
      <c r="I36" s="421">
        <v>6.0804459658167138</v>
      </c>
      <c r="J36" s="421">
        <v>0</v>
      </c>
      <c r="K36" s="421">
        <v>0</v>
      </c>
      <c r="L36" s="421">
        <v>0</v>
      </c>
      <c r="M36" s="421">
        <v>3.5083294276417005</v>
      </c>
      <c r="N36" s="421">
        <v>0</v>
      </c>
      <c r="O36" s="421">
        <v>0</v>
      </c>
      <c r="P36" s="421">
        <v>1.5123422182636415</v>
      </c>
      <c r="Q36" s="421">
        <v>1.8513137254901961</v>
      </c>
      <c r="R36" s="421">
        <f t="shared" si="0"/>
        <v>3.7690843652517736</v>
      </c>
      <c r="S36" s="692"/>
      <c r="T36" s="693"/>
      <c r="U36" s="693"/>
      <c r="V36" s="694"/>
    </row>
    <row r="37" spans="1:22" ht="17.100000000000001" customHeight="1">
      <c r="A37" s="191">
        <f t="shared" si="1"/>
        <v>45043</v>
      </c>
      <c r="B37" s="421">
        <v>3.3702006680580316</v>
      </c>
      <c r="C37" s="421">
        <v>0</v>
      </c>
      <c r="D37" s="421">
        <v>3.3702006680580316</v>
      </c>
      <c r="E37" s="421">
        <v>4.8746427678791102</v>
      </c>
      <c r="F37" s="421">
        <v>2.7480291703013933</v>
      </c>
      <c r="G37" s="421">
        <v>4.3512284473778911</v>
      </c>
      <c r="H37" s="421">
        <v>4.8314277771465219</v>
      </c>
      <c r="I37" s="421">
        <v>6.2389503700598086</v>
      </c>
      <c r="J37" s="421">
        <v>5.6358458484393559</v>
      </c>
      <c r="K37" s="421">
        <v>0</v>
      </c>
      <c r="L37" s="421">
        <v>0</v>
      </c>
      <c r="M37" s="421">
        <v>3.5625467733369325</v>
      </c>
      <c r="N37" s="421">
        <v>0</v>
      </c>
      <c r="O37" s="421">
        <v>0</v>
      </c>
      <c r="P37" s="421">
        <v>1.5734141711078351</v>
      </c>
      <c r="Q37" s="421">
        <v>1.99107875</v>
      </c>
      <c r="R37" s="421">
        <f t="shared" si="0"/>
        <v>3.9390242706410108</v>
      </c>
      <c r="S37" s="692"/>
      <c r="T37" s="693"/>
      <c r="U37" s="693"/>
      <c r="V37" s="694"/>
    </row>
    <row r="38" spans="1:22" ht="17.100000000000001" customHeight="1">
      <c r="A38" s="191">
        <f t="shared" si="1"/>
        <v>45044</v>
      </c>
      <c r="B38" s="421">
        <v>2.8421275244318656</v>
      </c>
      <c r="C38" s="421">
        <v>0</v>
      </c>
      <c r="D38" s="421">
        <v>2.8421275244318656</v>
      </c>
      <c r="E38" s="421">
        <v>6.0089524909693131</v>
      </c>
      <c r="F38" s="421">
        <v>3.7275734521966188</v>
      </c>
      <c r="G38" s="421">
        <v>3.6331594740291409</v>
      </c>
      <c r="H38" s="421">
        <v>4.8480704231016523</v>
      </c>
      <c r="I38" s="421">
        <v>6.2153276569174052</v>
      </c>
      <c r="J38" s="421">
        <v>5.4503943831709005</v>
      </c>
      <c r="K38" s="421">
        <v>0</v>
      </c>
      <c r="L38" s="421">
        <v>0</v>
      </c>
      <c r="M38" s="421">
        <v>3.4830803247176787</v>
      </c>
      <c r="N38" s="421">
        <v>0</v>
      </c>
      <c r="O38" s="421">
        <v>0</v>
      </c>
      <c r="P38" s="421">
        <v>1.8275789713862853</v>
      </c>
      <c r="Q38" s="421">
        <v>1.9722741935483872</v>
      </c>
      <c r="R38" s="421">
        <f t="shared" si="0"/>
        <v>3.8024998010089099</v>
      </c>
      <c r="S38" s="692"/>
      <c r="T38" s="693"/>
      <c r="U38" s="693"/>
      <c r="V38" s="694"/>
    </row>
    <row r="39" spans="1:22" ht="17.100000000000001" customHeight="1">
      <c r="A39" s="191">
        <f t="shared" si="1"/>
        <v>45045</v>
      </c>
      <c r="B39" s="421">
        <v>3.3307670708491917</v>
      </c>
      <c r="C39" s="421">
        <v>0</v>
      </c>
      <c r="D39" s="421">
        <v>3.3307670708491917</v>
      </c>
      <c r="E39" s="421">
        <v>6.1240569618184297</v>
      </c>
      <c r="F39" s="421">
        <v>3.3604154302171629</v>
      </c>
      <c r="G39" s="421">
        <v>4.3848805444097536</v>
      </c>
      <c r="H39" s="421">
        <v>4.6619017082715137</v>
      </c>
      <c r="I39" s="421">
        <v>6.3633236105448354</v>
      </c>
      <c r="J39" s="421">
        <v>5.0342836066866292</v>
      </c>
      <c r="K39" s="421">
        <v>0</v>
      </c>
      <c r="L39" s="421">
        <v>0</v>
      </c>
      <c r="M39" s="421">
        <v>3.7000315861048132</v>
      </c>
      <c r="N39" s="421">
        <v>0</v>
      </c>
      <c r="O39" s="421">
        <v>0</v>
      </c>
      <c r="P39" s="421">
        <v>1.4375957075954136</v>
      </c>
      <c r="Q39" s="421">
        <v>2.0060320962888665</v>
      </c>
      <c r="R39" s="421">
        <f t="shared" si="0"/>
        <v>3.8817874223770259</v>
      </c>
      <c r="S39" s="692"/>
      <c r="T39" s="693"/>
      <c r="U39" s="693"/>
      <c r="V39" s="694"/>
    </row>
    <row r="40" spans="1:22" ht="17.100000000000001" customHeight="1">
      <c r="A40" s="191">
        <f t="shared" si="1"/>
        <v>45046</v>
      </c>
      <c r="B40" s="421">
        <v>3.4358564275328676</v>
      </c>
      <c r="C40" s="421">
        <v>0</v>
      </c>
      <c r="D40" s="421">
        <v>3.4358564275328676</v>
      </c>
      <c r="E40" s="421">
        <v>6.2200288798638397</v>
      </c>
      <c r="F40" s="421">
        <v>2.9124624687518836</v>
      </c>
      <c r="G40" s="421">
        <v>4.3186289960954687</v>
      </c>
      <c r="H40" s="421">
        <v>4.5096804267642137</v>
      </c>
      <c r="I40" s="421">
        <v>6.4214500778179042</v>
      </c>
      <c r="J40" s="421">
        <v>5.191885741940899</v>
      </c>
      <c r="K40" s="421">
        <v>0</v>
      </c>
      <c r="L40" s="421">
        <v>0</v>
      </c>
      <c r="M40" s="421">
        <v>3.8209521038675582</v>
      </c>
      <c r="N40" s="421">
        <v>0</v>
      </c>
      <c r="O40" s="421">
        <v>0</v>
      </c>
      <c r="P40" s="421">
        <v>1.5353309749679074</v>
      </c>
      <c r="Q40" s="421">
        <v>2.001233137829912</v>
      </c>
      <c r="R40" s="421">
        <f t="shared" si="0"/>
        <v>4.0885801252816707</v>
      </c>
      <c r="S40" s="692"/>
      <c r="T40" s="693"/>
      <c r="U40" s="693"/>
      <c r="V40" s="694"/>
    </row>
    <row r="41" spans="1:22" ht="17.100000000000001" hidden="1" customHeight="1">
      <c r="A41" s="191">
        <v>31</v>
      </c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1">
        <f t="shared" si="0"/>
        <v>0</v>
      </c>
      <c r="S41" s="692"/>
      <c r="T41" s="693"/>
      <c r="U41" s="693"/>
      <c r="V41" s="694"/>
    </row>
    <row r="42" spans="1:22" ht="17.100000000000001" customHeight="1">
      <c r="A42" s="181" t="s">
        <v>9</v>
      </c>
      <c r="B42" s="384">
        <f>IFERROR(SUMPRODUCT(B11:B40,B49:B78)/SUM(B49:B79),0)</f>
        <v>3.2586766019378937</v>
      </c>
      <c r="C42" s="384">
        <f t="shared" ref="C42:Q42" si="2">IFERROR(SUMPRODUCT(C11:C40,C49:C78)/SUM(C49:C79),0)</f>
        <v>0</v>
      </c>
      <c r="D42" s="384">
        <f t="shared" si="2"/>
        <v>3.2586766019378937</v>
      </c>
      <c r="E42" s="384">
        <f t="shared" si="2"/>
        <v>6.5243475738482806</v>
      </c>
      <c r="F42" s="384">
        <f t="shared" si="2"/>
        <v>2.2335755860933446</v>
      </c>
      <c r="G42" s="384">
        <f t="shared" si="2"/>
        <v>4.2475776182668472</v>
      </c>
      <c r="H42" s="384">
        <f t="shared" si="2"/>
        <v>4.5201980288973207</v>
      </c>
      <c r="I42" s="384">
        <f t="shared" si="2"/>
        <v>5.6072193830785784</v>
      </c>
      <c r="J42" s="384">
        <f t="shared" si="2"/>
        <v>4.2626054433439871</v>
      </c>
      <c r="K42" s="384">
        <f t="shared" si="2"/>
        <v>0</v>
      </c>
      <c r="L42" s="384">
        <f t="shared" si="2"/>
        <v>0</v>
      </c>
      <c r="M42" s="384">
        <f t="shared" si="2"/>
        <v>3.4669975950067204</v>
      </c>
      <c r="N42" s="384">
        <f t="shared" si="2"/>
        <v>0</v>
      </c>
      <c r="O42" s="384">
        <f t="shared" si="2"/>
        <v>0</v>
      </c>
      <c r="P42" s="384">
        <f t="shared" si="2"/>
        <v>1.3675177098402305</v>
      </c>
      <c r="Q42" s="384">
        <f t="shared" si="2"/>
        <v>2.0879793580246915</v>
      </c>
      <c r="R42" s="384">
        <f>IFERROR(SUMPRODUCT(R11:R40,R49:R78)/SUM(R49:R78),0)</f>
        <v>3.5959045078620826</v>
      </c>
      <c r="S42" s="829"/>
      <c r="T42" s="830"/>
      <c r="U42" s="830"/>
      <c r="V42" s="831"/>
    </row>
    <row r="43" spans="1:22" ht="15" customHeight="1">
      <c r="A43" s="181" t="s">
        <v>42</v>
      </c>
      <c r="B43" s="386">
        <f t="shared" ref="B43:R43" si="3">+B42-B10</f>
        <v>0.11429984669624371</v>
      </c>
      <c r="C43" s="386">
        <f t="shared" si="3"/>
        <v>-3.1443767552416499</v>
      </c>
      <c r="D43" s="386">
        <f t="shared" si="3"/>
        <v>5.867660193789348E-2</v>
      </c>
      <c r="E43" s="386">
        <f t="shared" si="3"/>
        <v>-0.86565242615171911</v>
      </c>
      <c r="F43" s="386">
        <f t="shared" si="3"/>
        <v>-1.2664244139066554</v>
      </c>
      <c r="G43" s="386">
        <f t="shared" si="3"/>
        <v>0.43757761826684716</v>
      </c>
      <c r="H43" s="386">
        <f t="shared" si="3"/>
        <v>0.42019802889732105</v>
      </c>
      <c r="I43" s="386">
        <f t="shared" ref="I43" si="4">+I42-I10</f>
        <v>-0.79278061692142199</v>
      </c>
      <c r="J43" s="386">
        <f t="shared" si="3"/>
        <v>-3.7394556656012767E-2</v>
      </c>
      <c r="K43" s="386">
        <f t="shared" si="3"/>
        <v>0</v>
      </c>
      <c r="L43" s="386">
        <f>+L42-L10</f>
        <v>0</v>
      </c>
      <c r="M43" s="386">
        <f t="shared" si="3"/>
        <v>-0.23300240499327973</v>
      </c>
      <c r="N43" s="386">
        <f t="shared" si="3"/>
        <v>0</v>
      </c>
      <c r="O43" s="386">
        <f t="shared" si="3"/>
        <v>-5.8289999999999997</v>
      </c>
      <c r="P43" s="386">
        <f t="shared" si="3"/>
        <v>-0.33248229015976949</v>
      </c>
      <c r="Q43" s="386">
        <f t="shared" si="3"/>
        <v>-0.3620206419753087</v>
      </c>
      <c r="R43" s="386">
        <f t="shared" si="3"/>
        <v>-0.34476099946184169</v>
      </c>
      <c r="S43" s="832"/>
      <c r="T43" s="833"/>
      <c r="U43" s="833"/>
      <c r="V43" s="834"/>
    </row>
    <row r="44" spans="1:22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</row>
    <row r="45" spans="1:22" ht="15" customHeight="1">
      <c r="A45" s="190" t="s">
        <v>91</v>
      </c>
      <c r="U45" s="342"/>
      <c r="V45" s="77" t="s">
        <v>68</v>
      </c>
    </row>
    <row r="46" spans="1:22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0"/>
      <c r="I46" s="591"/>
      <c r="J46" s="393" t="s">
        <v>25</v>
      </c>
      <c r="K46" s="589" t="s">
        <v>27</v>
      </c>
      <c r="L46" s="590"/>
      <c r="M46" s="590"/>
      <c r="N46" s="591"/>
      <c r="O46" s="513" t="s">
        <v>220</v>
      </c>
      <c r="P46" s="393" t="s">
        <v>111</v>
      </c>
      <c r="Q46" s="393" t="s">
        <v>189</v>
      </c>
      <c r="R46" s="670" t="s">
        <v>9</v>
      </c>
      <c r="S46" s="677" t="s">
        <v>93</v>
      </c>
      <c r="T46" s="835"/>
      <c r="U46" s="835"/>
      <c r="V46" s="836"/>
    </row>
    <row r="47" spans="1:22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219</v>
      </c>
      <c r="I47" s="393" t="s">
        <v>103</v>
      </c>
      <c r="J47" s="393" t="s">
        <v>23</v>
      </c>
      <c r="K47" s="393" t="s">
        <v>80</v>
      </c>
      <c r="L47" s="393" t="s">
        <v>81</v>
      </c>
      <c r="M47" s="393" t="s">
        <v>122</v>
      </c>
      <c r="N47" s="393" t="s">
        <v>103</v>
      </c>
      <c r="O47" s="393" t="s">
        <v>221</v>
      </c>
      <c r="P47" s="393" t="s">
        <v>28</v>
      </c>
      <c r="Q47" s="393" t="s">
        <v>122</v>
      </c>
      <c r="R47" s="610"/>
      <c r="S47" s="612"/>
      <c r="T47" s="680"/>
      <c r="U47" s="680"/>
      <c r="V47" s="681"/>
    </row>
    <row r="48" spans="1:22" ht="15" customHeight="1">
      <c r="A48" s="94" t="s">
        <v>260</v>
      </c>
      <c r="B48" s="673">
        <v>1758</v>
      </c>
      <c r="C48" s="674"/>
      <c r="D48" s="517">
        <v>1758</v>
      </c>
      <c r="E48" s="517">
        <v>776</v>
      </c>
      <c r="F48" s="517">
        <v>748</v>
      </c>
      <c r="G48" s="517">
        <v>920</v>
      </c>
      <c r="H48" s="517">
        <v>1229</v>
      </c>
      <c r="I48" s="536">
        <v>450</v>
      </c>
      <c r="J48" s="517">
        <v>3198</v>
      </c>
      <c r="K48" s="517">
        <v>0</v>
      </c>
      <c r="L48" s="517">
        <v>0</v>
      </c>
      <c r="M48" s="517">
        <v>4800</v>
      </c>
      <c r="N48" s="517">
        <v>0</v>
      </c>
      <c r="O48" s="517">
        <v>0</v>
      </c>
      <c r="P48" s="517">
        <v>831</v>
      </c>
      <c r="Q48" s="517">
        <v>241</v>
      </c>
      <c r="R48" s="517">
        <f t="shared" ref="R48:R79" si="5">SUM(D48:Q48)</f>
        <v>14951</v>
      </c>
      <c r="S48" s="837"/>
      <c r="T48" s="837"/>
      <c r="U48" s="837"/>
      <c r="V48" s="837"/>
    </row>
    <row r="49" spans="1:22" ht="15" customHeight="1">
      <c r="A49" s="191">
        <f t="shared" ref="A49:A78" si="6">+A11</f>
        <v>45017</v>
      </c>
      <c r="B49" s="516">
        <v>80.644440000000003</v>
      </c>
      <c r="C49" s="516">
        <v>0</v>
      </c>
      <c r="D49" s="516">
        <v>80.644440000000003</v>
      </c>
      <c r="E49" s="516">
        <v>19.110080000000004</v>
      </c>
      <c r="F49" s="516">
        <v>25.570790000000002</v>
      </c>
      <c r="G49" s="516">
        <v>29.610139999999998</v>
      </c>
      <c r="H49" s="516">
        <v>45.656220000000005</v>
      </c>
      <c r="I49" s="419">
        <v>0</v>
      </c>
      <c r="J49" s="516">
        <v>96.836910000000003</v>
      </c>
      <c r="K49" s="516">
        <v>0</v>
      </c>
      <c r="L49" s="516">
        <v>0</v>
      </c>
      <c r="M49" s="516">
        <v>141.74610000000001</v>
      </c>
      <c r="N49" s="516">
        <v>0</v>
      </c>
      <c r="O49" s="516">
        <v>0</v>
      </c>
      <c r="P49" s="516">
        <v>32.709000000000003</v>
      </c>
      <c r="Q49" s="516">
        <v>4.9390000000000001</v>
      </c>
      <c r="R49" s="516">
        <f t="shared" si="5"/>
        <v>476.82268000000005</v>
      </c>
      <c r="S49" s="824"/>
      <c r="T49" s="824"/>
      <c r="U49" s="824"/>
      <c r="V49" s="824"/>
    </row>
    <row r="50" spans="1:22" ht="15" customHeight="1">
      <c r="A50" s="191">
        <f t="shared" si="6"/>
        <v>45018</v>
      </c>
      <c r="B50" s="523">
        <v>45.316009999999991</v>
      </c>
      <c r="C50" s="523">
        <v>0</v>
      </c>
      <c r="D50" s="523">
        <v>45.316009999999991</v>
      </c>
      <c r="E50" s="523">
        <v>13.750819999999999</v>
      </c>
      <c r="F50" s="523">
        <v>22.823370000000001</v>
      </c>
      <c r="G50" s="523">
        <v>13.186549999999999</v>
      </c>
      <c r="H50" s="523">
        <v>25.469059999999999</v>
      </c>
      <c r="I50" s="526">
        <v>8.5009599999999992</v>
      </c>
      <c r="J50" s="523">
        <v>69.906989999999993</v>
      </c>
      <c r="K50" s="523">
        <v>0</v>
      </c>
      <c r="L50" s="523">
        <v>0</v>
      </c>
      <c r="M50" s="523">
        <v>111.7633</v>
      </c>
      <c r="N50" s="523">
        <v>0</v>
      </c>
      <c r="O50" s="523">
        <v>0</v>
      </c>
      <c r="P50" s="523">
        <v>28.4085</v>
      </c>
      <c r="Q50" s="523">
        <v>5.6760000000000002</v>
      </c>
      <c r="R50" s="534">
        <f t="shared" si="5"/>
        <v>344.80155999999999</v>
      </c>
      <c r="S50" s="824"/>
      <c r="T50" s="824"/>
      <c r="U50" s="824"/>
      <c r="V50" s="824"/>
    </row>
    <row r="51" spans="1:22" ht="15" customHeight="1">
      <c r="A51" s="191">
        <f t="shared" si="6"/>
        <v>45019</v>
      </c>
      <c r="B51" s="523">
        <v>84.873379999999983</v>
      </c>
      <c r="C51" s="523">
        <v>0</v>
      </c>
      <c r="D51" s="523">
        <v>84.873379999999983</v>
      </c>
      <c r="E51" s="523">
        <v>27.037129999999998</v>
      </c>
      <c r="F51" s="523">
        <v>23.220579999999998</v>
      </c>
      <c r="G51" s="523">
        <v>25.078989999999997</v>
      </c>
      <c r="H51" s="523">
        <v>39.207619999999999</v>
      </c>
      <c r="I51" s="526">
        <v>15.39109</v>
      </c>
      <c r="J51" s="523">
        <v>93.625129999999999</v>
      </c>
      <c r="K51" s="523">
        <v>0</v>
      </c>
      <c r="L51" s="523">
        <v>0</v>
      </c>
      <c r="M51" s="523">
        <v>161.3861</v>
      </c>
      <c r="N51" s="523">
        <v>0</v>
      </c>
      <c r="O51" s="523">
        <v>0</v>
      </c>
      <c r="P51" s="523">
        <v>38.896500000000003</v>
      </c>
      <c r="Q51" s="523">
        <v>8.9649999999999999</v>
      </c>
      <c r="R51" s="534">
        <f t="shared" si="5"/>
        <v>517.68151999999998</v>
      </c>
      <c r="S51" s="824"/>
      <c r="T51" s="824"/>
      <c r="U51" s="824"/>
      <c r="V51" s="824"/>
    </row>
    <row r="52" spans="1:22" ht="15" customHeight="1">
      <c r="A52" s="191">
        <f t="shared" si="6"/>
        <v>45020</v>
      </c>
      <c r="B52" s="523">
        <v>92.36009</v>
      </c>
      <c r="C52" s="523">
        <v>0</v>
      </c>
      <c r="D52" s="523">
        <v>92.36009</v>
      </c>
      <c r="E52" s="523">
        <v>36.449300000000001</v>
      </c>
      <c r="F52" s="523">
        <v>76.909189999999995</v>
      </c>
      <c r="G52" s="523">
        <v>26.39245</v>
      </c>
      <c r="H52" s="523">
        <v>0</v>
      </c>
      <c r="I52" s="526">
        <v>15.074</v>
      </c>
      <c r="J52" s="523">
        <v>109.85176999999997</v>
      </c>
      <c r="K52" s="523">
        <v>0</v>
      </c>
      <c r="L52" s="523">
        <v>0</v>
      </c>
      <c r="M52" s="523">
        <v>178.71119999999999</v>
      </c>
      <c r="N52" s="523">
        <v>0</v>
      </c>
      <c r="O52" s="523">
        <v>0</v>
      </c>
      <c r="P52" s="523">
        <v>40.491</v>
      </c>
      <c r="Q52" s="523">
        <v>9.7240000000000002</v>
      </c>
      <c r="R52" s="534">
        <f t="shared" si="5"/>
        <v>585.96299999999997</v>
      </c>
      <c r="S52" s="824"/>
      <c r="T52" s="824"/>
      <c r="U52" s="824"/>
      <c r="V52" s="824"/>
    </row>
    <row r="53" spans="1:22" ht="15" customHeight="1">
      <c r="A53" s="191">
        <f t="shared" si="6"/>
        <v>45021</v>
      </c>
      <c r="B53" s="523">
        <v>72.744420000000005</v>
      </c>
      <c r="C53" s="523">
        <v>0</v>
      </c>
      <c r="D53" s="523">
        <v>72.744420000000005</v>
      </c>
      <c r="E53" s="523">
        <v>39.500720000000001</v>
      </c>
      <c r="F53" s="523">
        <v>33.132469999999998</v>
      </c>
      <c r="G53" s="523">
        <v>36.91966</v>
      </c>
      <c r="H53" s="523">
        <v>45.679720000000003</v>
      </c>
      <c r="I53" s="526">
        <v>17.55846</v>
      </c>
      <c r="J53" s="523">
        <v>106.84256999999999</v>
      </c>
      <c r="K53" s="523">
        <v>0</v>
      </c>
      <c r="L53" s="523">
        <v>0</v>
      </c>
      <c r="M53" s="523">
        <v>115.15690000000001</v>
      </c>
      <c r="N53" s="523">
        <v>0</v>
      </c>
      <c r="O53" s="523">
        <v>0</v>
      </c>
      <c r="P53" s="523">
        <v>35.274000000000001</v>
      </c>
      <c r="Q53" s="523">
        <v>10.538</v>
      </c>
      <c r="R53" s="534">
        <f t="shared" si="5"/>
        <v>513.34691999999995</v>
      </c>
      <c r="S53" s="824"/>
      <c r="T53" s="824"/>
      <c r="U53" s="824"/>
      <c r="V53" s="824"/>
    </row>
    <row r="54" spans="1:22" ht="15" customHeight="1">
      <c r="A54" s="191">
        <f t="shared" si="6"/>
        <v>45022</v>
      </c>
      <c r="B54" s="523">
        <v>26.156970000000001</v>
      </c>
      <c r="C54" s="523">
        <v>0</v>
      </c>
      <c r="D54" s="523">
        <v>26.156970000000001</v>
      </c>
      <c r="E54" s="523">
        <v>9.7936300000000003</v>
      </c>
      <c r="F54" s="523">
        <v>12.87579</v>
      </c>
      <c r="G54" s="523">
        <v>14.38757</v>
      </c>
      <c r="H54" s="523">
        <v>17.338900000000002</v>
      </c>
      <c r="I54" s="526">
        <v>8.3064599999999995</v>
      </c>
      <c r="J54" s="523">
        <v>43.138020000000004</v>
      </c>
      <c r="K54" s="523">
        <v>0</v>
      </c>
      <c r="L54" s="523">
        <v>0</v>
      </c>
      <c r="M54" s="523">
        <v>95.962800000000001</v>
      </c>
      <c r="N54" s="523">
        <v>0</v>
      </c>
      <c r="O54" s="523">
        <v>0</v>
      </c>
      <c r="P54" s="523">
        <v>30.031500000000001</v>
      </c>
      <c r="Q54" s="523">
        <v>5.742</v>
      </c>
      <c r="R54" s="534">
        <f t="shared" si="5"/>
        <v>263.73364000000004</v>
      </c>
      <c r="S54" s="824"/>
      <c r="T54" s="824"/>
      <c r="U54" s="824"/>
      <c r="V54" s="824"/>
    </row>
    <row r="55" spans="1:22" ht="15" customHeight="1">
      <c r="A55" s="191">
        <f t="shared" si="6"/>
        <v>45023</v>
      </c>
      <c r="B55" s="523">
        <v>13.020989999999999</v>
      </c>
      <c r="C55" s="523">
        <v>0</v>
      </c>
      <c r="D55" s="523">
        <v>13.020989999999999</v>
      </c>
      <c r="E55" s="523">
        <v>0.16800000000000001</v>
      </c>
      <c r="F55" s="523">
        <v>5.28146</v>
      </c>
      <c r="G55" s="523">
        <v>7.9975500000000004</v>
      </c>
      <c r="H55" s="523">
        <v>6.8672899999999997</v>
      </c>
      <c r="I55" s="526">
        <v>3.4083699999999997</v>
      </c>
      <c r="J55" s="523">
        <v>0</v>
      </c>
      <c r="K55" s="523">
        <v>0</v>
      </c>
      <c r="L55" s="523">
        <v>0</v>
      </c>
      <c r="M55" s="523">
        <v>53.207800000000006</v>
      </c>
      <c r="N55" s="523">
        <v>0</v>
      </c>
      <c r="O55" s="523">
        <v>0</v>
      </c>
      <c r="P55" s="523">
        <v>12.494999999999999</v>
      </c>
      <c r="Q55" s="523">
        <v>2.222</v>
      </c>
      <c r="R55" s="534">
        <f t="shared" si="5"/>
        <v>104.66846</v>
      </c>
      <c r="S55" s="824"/>
      <c r="T55" s="824"/>
      <c r="U55" s="824"/>
      <c r="V55" s="824"/>
    </row>
    <row r="56" spans="1:22" ht="15" customHeight="1">
      <c r="A56" s="191">
        <f t="shared" si="6"/>
        <v>45024</v>
      </c>
      <c r="B56" s="523">
        <v>0</v>
      </c>
      <c r="C56" s="523">
        <v>0</v>
      </c>
      <c r="D56" s="523">
        <v>0</v>
      </c>
      <c r="E56" s="523">
        <v>0</v>
      </c>
      <c r="F56" s="523">
        <v>0</v>
      </c>
      <c r="G56" s="523">
        <v>0</v>
      </c>
      <c r="H56" s="523">
        <v>0</v>
      </c>
      <c r="I56" s="526">
        <v>0</v>
      </c>
      <c r="J56" s="523">
        <v>0</v>
      </c>
      <c r="K56" s="523">
        <v>0</v>
      </c>
      <c r="L56" s="523">
        <v>0</v>
      </c>
      <c r="M56" s="523">
        <v>0</v>
      </c>
      <c r="N56" s="523">
        <v>0</v>
      </c>
      <c r="O56" s="523">
        <v>0</v>
      </c>
      <c r="P56" s="523">
        <v>0</v>
      </c>
      <c r="Q56" s="523">
        <v>0</v>
      </c>
      <c r="R56" s="534">
        <f t="shared" si="5"/>
        <v>0</v>
      </c>
      <c r="S56" s="824"/>
      <c r="T56" s="824"/>
      <c r="U56" s="824"/>
      <c r="V56" s="824"/>
    </row>
    <row r="57" spans="1:22" ht="15" customHeight="1">
      <c r="A57" s="191">
        <f t="shared" si="6"/>
        <v>45025</v>
      </c>
      <c r="B57" s="532">
        <v>0</v>
      </c>
      <c r="C57" s="532">
        <v>0</v>
      </c>
      <c r="D57" s="532">
        <v>0</v>
      </c>
      <c r="E57" s="532">
        <v>0</v>
      </c>
      <c r="F57" s="532">
        <v>0</v>
      </c>
      <c r="G57" s="532">
        <v>0</v>
      </c>
      <c r="H57" s="532">
        <v>0</v>
      </c>
      <c r="I57" s="532">
        <v>0</v>
      </c>
      <c r="J57" s="532">
        <v>0</v>
      </c>
      <c r="K57" s="532">
        <v>0</v>
      </c>
      <c r="L57" s="532">
        <v>0</v>
      </c>
      <c r="M57" s="532">
        <v>0</v>
      </c>
      <c r="N57" s="532">
        <v>0</v>
      </c>
      <c r="O57" s="532">
        <v>0</v>
      </c>
      <c r="P57" s="532">
        <v>0</v>
      </c>
      <c r="Q57" s="532">
        <v>0</v>
      </c>
      <c r="R57" s="534">
        <f t="shared" si="5"/>
        <v>0</v>
      </c>
      <c r="S57" s="824"/>
      <c r="T57" s="824"/>
      <c r="U57" s="824"/>
      <c r="V57" s="824"/>
    </row>
    <row r="58" spans="1:22" ht="15" customHeight="1">
      <c r="A58" s="191">
        <f t="shared" si="6"/>
        <v>45026</v>
      </c>
      <c r="B58" s="532">
        <v>9.0241799999999994</v>
      </c>
      <c r="C58" s="532">
        <v>0</v>
      </c>
      <c r="D58" s="532">
        <v>9.0241799999999994</v>
      </c>
      <c r="E58" s="532">
        <v>0</v>
      </c>
      <c r="F58" s="532">
        <v>8.02942</v>
      </c>
      <c r="G58" s="532">
        <v>6.8319099999999997</v>
      </c>
      <c r="H58" s="532">
        <v>10.686</v>
      </c>
      <c r="I58" s="532">
        <v>0</v>
      </c>
      <c r="J58" s="532">
        <v>0</v>
      </c>
      <c r="K58" s="532">
        <v>0</v>
      </c>
      <c r="L58" s="532">
        <v>0</v>
      </c>
      <c r="M58" s="532">
        <v>12.08</v>
      </c>
      <c r="N58" s="532">
        <v>0</v>
      </c>
      <c r="O58" s="532">
        <v>0</v>
      </c>
      <c r="P58" s="532">
        <v>15.5985</v>
      </c>
      <c r="Q58" s="532">
        <v>0.19800000000000001</v>
      </c>
      <c r="R58" s="534">
        <f t="shared" si="5"/>
        <v>62.448010000000004</v>
      </c>
      <c r="S58" s="824"/>
      <c r="T58" s="824"/>
      <c r="U58" s="824"/>
      <c r="V58" s="824"/>
    </row>
    <row r="59" spans="1:22" ht="15" customHeight="1">
      <c r="A59" s="191">
        <f t="shared" si="6"/>
        <v>45027</v>
      </c>
      <c r="B59" s="532">
        <v>67.80707000000001</v>
      </c>
      <c r="C59" s="532">
        <v>0</v>
      </c>
      <c r="D59" s="532">
        <v>67.80707000000001</v>
      </c>
      <c r="E59" s="532">
        <v>24.462490000000003</v>
      </c>
      <c r="F59" s="532">
        <v>29.540939999999999</v>
      </c>
      <c r="G59" s="532">
        <v>35.780940000000001</v>
      </c>
      <c r="H59" s="532">
        <v>46.370290000000004</v>
      </c>
      <c r="I59" s="532">
        <v>17.791830000000001</v>
      </c>
      <c r="J59" s="532">
        <v>0</v>
      </c>
      <c r="K59" s="532">
        <v>0</v>
      </c>
      <c r="L59" s="532">
        <v>0</v>
      </c>
      <c r="M59" s="532">
        <v>161.46250000000001</v>
      </c>
      <c r="N59" s="532">
        <v>0</v>
      </c>
      <c r="O59" s="532">
        <v>0</v>
      </c>
      <c r="P59" s="532">
        <v>34.435499999999998</v>
      </c>
      <c r="Q59" s="532">
        <v>10.933999999999999</v>
      </c>
      <c r="R59" s="534">
        <f t="shared" si="5"/>
        <v>428.5855600000001</v>
      </c>
      <c r="S59" s="824"/>
      <c r="T59" s="824"/>
      <c r="U59" s="824"/>
      <c r="V59" s="824"/>
    </row>
    <row r="60" spans="1:22" ht="15" customHeight="1">
      <c r="A60" s="191">
        <f t="shared" si="6"/>
        <v>45028</v>
      </c>
      <c r="B60" s="532">
        <v>66.543570000000003</v>
      </c>
      <c r="C60" s="532">
        <v>0</v>
      </c>
      <c r="D60" s="532">
        <v>66.543570000000003</v>
      </c>
      <c r="E60" s="532">
        <v>32.980170000000001</v>
      </c>
      <c r="F60" s="532">
        <v>29.48959</v>
      </c>
      <c r="G60" s="532">
        <v>33.245809999999999</v>
      </c>
      <c r="H60" s="532">
        <v>49.287739999999999</v>
      </c>
      <c r="I60" s="532">
        <v>16.597919999999998</v>
      </c>
      <c r="J60" s="532">
        <v>0</v>
      </c>
      <c r="K60" s="532">
        <v>0</v>
      </c>
      <c r="L60" s="532">
        <v>0</v>
      </c>
      <c r="M60" s="532">
        <v>153.9134</v>
      </c>
      <c r="N60" s="532">
        <v>0</v>
      </c>
      <c r="O60" s="532">
        <v>0</v>
      </c>
      <c r="P60" s="532">
        <v>36.013500000000001</v>
      </c>
      <c r="Q60" s="532">
        <v>11.451000000000001</v>
      </c>
      <c r="R60" s="534">
        <f t="shared" si="5"/>
        <v>429.52269999999999</v>
      </c>
      <c r="S60" s="824"/>
      <c r="T60" s="824"/>
      <c r="U60" s="824"/>
      <c r="V60" s="824"/>
    </row>
    <row r="61" spans="1:22" ht="15" customHeight="1">
      <c r="A61" s="191">
        <f t="shared" si="6"/>
        <v>45029</v>
      </c>
      <c r="B61" s="532">
        <v>70.122369999999989</v>
      </c>
      <c r="C61" s="532">
        <v>0</v>
      </c>
      <c r="D61" s="532">
        <v>70.122369999999989</v>
      </c>
      <c r="E61" s="532">
        <v>35.125620000000005</v>
      </c>
      <c r="F61" s="532">
        <v>35.660299999999999</v>
      </c>
      <c r="G61" s="532">
        <v>36.068520000000007</v>
      </c>
      <c r="H61" s="532">
        <v>50.320260000000005</v>
      </c>
      <c r="I61" s="532">
        <v>18.80688</v>
      </c>
      <c r="J61" s="532">
        <v>0</v>
      </c>
      <c r="K61" s="532">
        <v>0</v>
      </c>
      <c r="L61" s="532">
        <v>0</v>
      </c>
      <c r="M61" s="532">
        <v>209.44749999999999</v>
      </c>
      <c r="N61" s="532">
        <v>0</v>
      </c>
      <c r="O61" s="532">
        <v>0</v>
      </c>
      <c r="P61" s="532">
        <v>34.847999999999999</v>
      </c>
      <c r="Q61" s="532">
        <v>11.726000000000001</v>
      </c>
      <c r="R61" s="534">
        <f t="shared" si="5"/>
        <v>502.12545000000006</v>
      </c>
      <c r="S61" s="824"/>
      <c r="T61" s="824"/>
      <c r="U61" s="824"/>
      <c r="V61" s="824"/>
    </row>
    <row r="62" spans="1:22" ht="15" customHeight="1">
      <c r="A62" s="191">
        <f t="shared" si="6"/>
        <v>45030</v>
      </c>
      <c r="B62" s="532">
        <v>62.131829999999994</v>
      </c>
      <c r="C62" s="532">
        <v>0</v>
      </c>
      <c r="D62" s="532">
        <v>62.131829999999994</v>
      </c>
      <c r="E62" s="532">
        <v>34.469809999999995</v>
      </c>
      <c r="F62" s="532">
        <v>41.297129999999996</v>
      </c>
      <c r="G62" s="532">
        <v>34.912469999999999</v>
      </c>
      <c r="H62" s="532">
        <v>40.687520000000006</v>
      </c>
      <c r="I62" s="532">
        <v>17.346080000000001</v>
      </c>
      <c r="J62" s="532">
        <v>0</v>
      </c>
      <c r="K62" s="532">
        <v>0</v>
      </c>
      <c r="L62" s="532">
        <v>0</v>
      </c>
      <c r="M62" s="532">
        <v>201.35580000000002</v>
      </c>
      <c r="N62" s="532">
        <v>0</v>
      </c>
      <c r="O62" s="532">
        <v>0</v>
      </c>
      <c r="P62" s="532">
        <v>36.494999999999997</v>
      </c>
      <c r="Q62" s="532">
        <v>11.759</v>
      </c>
      <c r="R62" s="534">
        <f t="shared" si="5"/>
        <v>480.45464000000004</v>
      </c>
      <c r="S62" s="824"/>
      <c r="T62" s="824"/>
      <c r="U62" s="824"/>
      <c r="V62" s="824"/>
    </row>
    <row r="63" spans="1:22" ht="15" customHeight="1">
      <c r="A63" s="191">
        <f t="shared" si="6"/>
        <v>45031</v>
      </c>
      <c r="B63" s="532">
        <v>56.560070000000003</v>
      </c>
      <c r="C63" s="532">
        <v>0</v>
      </c>
      <c r="D63" s="532">
        <v>56.560070000000003</v>
      </c>
      <c r="E63" s="532">
        <v>30.53304</v>
      </c>
      <c r="F63" s="532">
        <v>17.406500000000001</v>
      </c>
      <c r="G63" s="532">
        <v>30.310220000000001</v>
      </c>
      <c r="H63" s="532">
        <v>43.347259999999999</v>
      </c>
      <c r="I63" s="532">
        <v>29.243260000000003</v>
      </c>
      <c r="J63" s="532">
        <v>0</v>
      </c>
      <c r="K63" s="532">
        <v>0</v>
      </c>
      <c r="L63" s="532">
        <v>0</v>
      </c>
      <c r="M63" s="532">
        <v>181.16839999999999</v>
      </c>
      <c r="N63" s="532">
        <v>0</v>
      </c>
      <c r="O63" s="532">
        <v>0</v>
      </c>
      <c r="P63" s="532">
        <v>30.161999999999999</v>
      </c>
      <c r="Q63" s="532">
        <v>9.7569999999999997</v>
      </c>
      <c r="R63" s="534">
        <f t="shared" si="5"/>
        <v>428.48774999999995</v>
      </c>
      <c r="S63" s="824"/>
      <c r="T63" s="824"/>
      <c r="U63" s="824"/>
      <c r="V63" s="824"/>
    </row>
    <row r="64" spans="1:22" ht="15" customHeight="1">
      <c r="A64" s="191">
        <f t="shared" si="6"/>
        <v>45032</v>
      </c>
      <c r="B64" s="539">
        <v>60.8411635</v>
      </c>
      <c r="C64" s="539">
        <v>0</v>
      </c>
      <c r="D64" s="539">
        <v>60.8411635</v>
      </c>
      <c r="E64" s="539">
        <v>29.579811750000001</v>
      </c>
      <c r="F64" s="539">
        <v>19.592385069999999</v>
      </c>
      <c r="G64" s="539">
        <v>19.03932854</v>
      </c>
      <c r="H64" s="539">
        <v>25.19281003</v>
      </c>
      <c r="I64" s="539">
        <v>13.589291750000001</v>
      </c>
      <c r="J64" s="539">
        <v>0</v>
      </c>
      <c r="K64" s="539">
        <v>0</v>
      </c>
      <c r="L64" s="539">
        <v>0</v>
      </c>
      <c r="M64" s="539">
        <v>155.3116</v>
      </c>
      <c r="N64" s="539">
        <v>0</v>
      </c>
      <c r="O64" s="539">
        <v>0</v>
      </c>
      <c r="P64" s="539">
        <v>38.914499999999997</v>
      </c>
      <c r="Q64" s="539">
        <v>7.2380000000000004</v>
      </c>
      <c r="R64" s="516">
        <f t="shared" si="5"/>
        <v>369.29889063999997</v>
      </c>
      <c r="S64" s="824"/>
      <c r="T64" s="824"/>
      <c r="U64" s="824"/>
      <c r="V64" s="824"/>
    </row>
    <row r="65" spans="1:22" ht="15" customHeight="1">
      <c r="A65" s="191">
        <f t="shared" si="6"/>
        <v>45033</v>
      </c>
      <c r="B65" s="539">
        <v>84.355999999999995</v>
      </c>
      <c r="C65" s="539">
        <v>0</v>
      </c>
      <c r="D65" s="539">
        <v>84.355999999999995</v>
      </c>
      <c r="E65" s="539">
        <v>29.581000000000007</v>
      </c>
      <c r="F65" s="539">
        <v>31.421999999999993</v>
      </c>
      <c r="G65" s="539">
        <v>29.891000000000009</v>
      </c>
      <c r="H65" s="539">
        <v>46.837999999999994</v>
      </c>
      <c r="I65" s="539">
        <v>25.414000000000001</v>
      </c>
      <c r="J65" s="539">
        <v>0</v>
      </c>
      <c r="K65" s="539">
        <v>0</v>
      </c>
      <c r="L65" s="539">
        <v>0</v>
      </c>
      <c r="M65" s="539">
        <v>187.8416</v>
      </c>
      <c r="N65" s="539">
        <v>0</v>
      </c>
      <c r="O65" s="539">
        <v>0</v>
      </c>
      <c r="P65" s="539">
        <v>34.161000000000001</v>
      </c>
      <c r="Q65" s="539">
        <v>12.903</v>
      </c>
      <c r="R65" s="516">
        <f t="shared" si="5"/>
        <v>482.40760000000006</v>
      </c>
      <c r="S65" s="824"/>
      <c r="T65" s="824"/>
      <c r="U65" s="824"/>
      <c r="V65" s="824"/>
    </row>
    <row r="66" spans="1:22" ht="15" customHeight="1">
      <c r="A66" s="191">
        <f t="shared" si="6"/>
        <v>45034</v>
      </c>
      <c r="B66" s="539">
        <v>45.406681810000009</v>
      </c>
      <c r="C66" s="539">
        <v>0</v>
      </c>
      <c r="D66" s="539">
        <v>45.406681810000009</v>
      </c>
      <c r="E66" s="539">
        <v>23.112948380000002</v>
      </c>
      <c r="F66" s="539">
        <v>22.001040020000001</v>
      </c>
      <c r="G66" s="539">
        <v>20.032701799999998</v>
      </c>
      <c r="H66" s="539">
        <v>19.236408340000001</v>
      </c>
      <c r="I66" s="539">
        <v>19.98404172</v>
      </c>
      <c r="J66" s="539">
        <v>0</v>
      </c>
      <c r="K66" s="539">
        <v>0</v>
      </c>
      <c r="L66" s="539">
        <v>0</v>
      </c>
      <c r="M66" s="539">
        <v>137.62289999999999</v>
      </c>
      <c r="N66" s="539">
        <v>0</v>
      </c>
      <c r="O66" s="539">
        <v>0</v>
      </c>
      <c r="P66" s="539">
        <v>24.079499999999999</v>
      </c>
      <c r="Q66" s="539">
        <v>8.0410000000000004</v>
      </c>
      <c r="R66" s="516">
        <f t="shared" si="5"/>
        <v>319.51722207</v>
      </c>
      <c r="S66" s="824"/>
      <c r="T66" s="824"/>
      <c r="U66" s="824"/>
      <c r="V66" s="824"/>
    </row>
    <row r="67" spans="1:22" ht="15" customHeight="1">
      <c r="A67" s="191">
        <f t="shared" si="6"/>
        <v>45035</v>
      </c>
      <c r="B67" s="539">
        <v>32.234473379999997</v>
      </c>
      <c r="C67" s="539">
        <v>0</v>
      </c>
      <c r="D67" s="539">
        <v>32.234473379999997</v>
      </c>
      <c r="E67" s="539">
        <v>27.903713419999999</v>
      </c>
      <c r="F67" s="539">
        <v>17.823248379999999</v>
      </c>
      <c r="G67" s="539">
        <v>15.491080029999999</v>
      </c>
      <c r="H67" s="539">
        <v>19.757955009999996</v>
      </c>
      <c r="I67" s="539">
        <v>16.69045843</v>
      </c>
      <c r="J67" s="539">
        <v>0</v>
      </c>
      <c r="K67" s="539">
        <v>0</v>
      </c>
      <c r="L67" s="539">
        <v>0</v>
      </c>
      <c r="M67" s="539">
        <v>148.0076</v>
      </c>
      <c r="N67" s="539">
        <v>0</v>
      </c>
      <c r="O67" s="539">
        <v>0</v>
      </c>
      <c r="P67" s="539">
        <v>25.344000000000001</v>
      </c>
      <c r="Q67" s="539">
        <v>11.396000000000001</v>
      </c>
      <c r="R67" s="516">
        <f t="shared" si="5"/>
        <v>314.64852865</v>
      </c>
      <c r="S67" s="824"/>
      <c r="T67" s="824"/>
      <c r="U67" s="824"/>
      <c r="V67" s="824"/>
    </row>
    <row r="68" spans="1:22" ht="15" customHeight="1">
      <c r="A68" s="191">
        <f t="shared" si="6"/>
        <v>45036</v>
      </c>
      <c r="B68" s="539">
        <v>33.74327349</v>
      </c>
      <c r="C68" s="539">
        <v>0</v>
      </c>
      <c r="D68" s="539">
        <v>33.74327349</v>
      </c>
      <c r="E68" s="539">
        <v>17.00003001</v>
      </c>
      <c r="F68" s="539">
        <v>21.326913390000001</v>
      </c>
      <c r="G68" s="539">
        <v>18.071763440000002</v>
      </c>
      <c r="H68" s="539">
        <v>19.710336789999996</v>
      </c>
      <c r="I68" s="539">
        <v>8.1206250100000013</v>
      </c>
      <c r="J68" s="539">
        <v>0</v>
      </c>
      <c r="K68" s="539">
        <v>0</v>
      </c>
      <c r="L68" s="539">
        <v>0</v>
      </c>
      <c r="M68" s="539">
        <v>102.07210000000001</v>
      </c>
      <c r="N68" s="539">
        <v>0</v>
      </c>
      <c r="O68" s="539">
        <v>0</v>
      </c>
      <c r="P68" s="539">
        <v>18.998999999999999</v>
      </c>
      <c r="Q68" s="539">
        <v>7.9969999999999999</v>
      </c>
      <c r="R68" s="516">
        <f t="shared" si="5"/>
        <v>247.04104212999999</v>
      </c>
      <c r="S68" s="824"/>
      <c r="T68" s="824"/>
      <c r="U68" s="824"/>
      <c r="V68" s="824"/>
    </row>
    <row r="69" spans="1:22" ht="15" customHeight="1">
      <c r="A69" s="191">
        <f t="shared" si="6"/>
        <v>45037</v>
      </c>
      <c r="B69" s="539">
        <v>37.247293419999991</v>
      </c>
      <c r="C69" s="539">
        <v>0</v>
      </c>
      <c r="D69" s="539">
        <v>37.247293419999991</v>
      </c>
      <c r="E69" s="539">
        <v>11.51893836</v>
      </c>
      <c r="F69" s="539">
        <v>15.25842338</v>
      </c>
      <c r="G69" s="539">
        <v>21.756166750000002</v>
      </c>
      <c r="H69" s="539">
        <v>27.191483399999996</v>
      </c>
      <c r="I69" s="539">
        <v>9.3180000900000017</v>
      </c>
      <c r="J69" s="539">
        <v>0</v>
      </c>
      <c r="K69" s="539">
        <v>0</v>
      </c>
      <c r="L69" s="539">
        <v>0</v>
      </c>
      <c r="M69" s="539">
        <v>86.56</v>
      </c>
      <c r="N69" s="539">
        <v>0</v>
      </c>
      <c r="O69" s="539">
        <v>0</v>
      </c>
      <c r="P69" s="539">
        <v>28.804500000000001</v>
      </c>
      <c r="Q69" s="539">
        <v>4.9829999999999997</v>
      </c>
      <c r="R69" s="516">
        <f t="shared" si="5"/>
        <v>242.63780539999999</v>
      </c>
      <c r="S69" s="824"/>
      <c r="T69" s="824"/>
      <c r="U69" s="824"/>
      <c r="V69" s="824"/>
    </row>
    <row r="70" spans="1:22" ht="15" customHeight="1">
      <c r="A70" s="191">
        <f t="shared" si="6"/>
        <v>45038</v>
      </c>
      <c r="B70" s="539">
        <v>0</v>
      </c>
      <c r="C70" s="539">
        <v>0</v>
      </c>
      <c r="D70" s="539">
        <v>0</v>
      </c>
      <c r="E70" s="539">
        <v>0</v>
      </c>
      <c r="F70" s="539">
        <v>0</v>
      </c>
      <c r="G70" s="539">
        <v>0</v>
      </c>
      <c r="H70" s="539">
        <v>0</v>
      </c>
      <c r="I70" s="539">
        <v>0</v>
      </c>
      <c r="J70" s="539">
        <v>0</v>
      </c>
      <c r="K70" s="539">
        <v>0</v>
      </c>
      <c r="L70" s="539">
        <v>0</v>
      </c>
      <c r="M70" s="539">
        <v>71.8</v>
      </c>
      <c r="N70" s="539">
        <v>0</v>
      </c>
      <c r="O70" s="539">
        <v>0</v>
      </c>
      <c r="P70" s="539">
        <v>17.842500000000001</v>
      </c>
      <c r="Q70" s="539">
        <v>0</v>
      </c>
      <c r="R70" s="516">
        <f t="shared" si="5"/>
        <v>89.642499999999998</v>
      </c>
      <c r="S70" s="824"/>
      <c r="T70" s="824"/>
      <c r="U70" s="824"/>
      <c r="V70" s="824"/>
    </row>
    <row r="71" spans="1:22" ht="15" customHeight="1">
      <c r="A71" s="191">
        <f t="shared" si="6"/>
        <v>45039</v>
      </c>
      <c r="B71" s="542">
        <v>64.083500000000001</v>
      </c>
      <c r="C71" s="542">
        <v>0</v>
      </c>
      <c r="D71" s="542">
        <v>64.083500000000001</v>
      </c>
      <c r="E71" s="542">
        <v>6.2579599999999997</v>
      </c>
      <c r="F71" s="542">
        <v>24.921500000000002</v>
      </c>
      <c r="G71" s="542">
        <v>25.924289999999999</v>
      </c>
      <c r="H71" s="542">
        <v>40.970829999999999</v>
      </c>
      <c r="I71" s="542">
        <v>17.934249999999999</v>
      </c>
      <c r="J71" s="542">
        <v>0</v>
      </c>
      <c r="K71" s="542">
        <v>0</v>
      </c>
      <c r="L71" s="542">
        <v>0</v>
      </c>
      <c r="M71" s="542">
        <v>117.37289999999999</v>
      </c>
      <c r="N71" s="542">
        <v>0</v>
      </c>
      <c r="O71" s="542">
        <v>0</v>
      </c>
      <c r="P71" s="542">
        <v>23.792999999999999</v>
      </c>
      <c r="Q71" s="542">
        <v>5.6760000000000002</v>
      </c>
      <c r="R71" s="516">
        <f t="shared" si="5"/>
        <v>326.93422999999996</v>
      </c>
      <c r="S71" s="824"/>
      <c r="T71" s="824"/>
      <c r="U71" s="824"/>
      <c r="V71" s="824"/>
    </row>
    <row r="72" spans="1:22" ht="15" customHeight="1">
      <c r="A72" s="191">
        <f t="shared" si="6"/>
        <v>45040</v>
      </c>
      <c r="B72" s="542">
        <v>44.477069999999998</v>
      </c>
      <c r="C72" s="542">
        <v>0</v>
      </c>
      <c r="D72" s="542">
        <v>44.477069999999998</v>
      </c>
      <c r="E72" s="542">
        <v>27.161180000000002</v>
      </c>
      <c r="F72" s="542">
        <v>14.820209999999999</v>
      </c>
      <c r="G72" s="542">
        <v>20.828580000000002</v>
      </c>
      <c r="H72" s="542">
        <v>21.292080000000002</v>
      </c>
      <c r="I72" s="542">
        <v>14.907330000000002</v>
      </c>
      <c r="J72" s="542">
        <v>0</v>
      </c>
      <c r="K72" s="542">
        <v>0</v>
      </c>
      <c r="L72" s="542">
        <v>0</v>
      </c>
      <c r="M72" s="542">
        <v>133.9325</v>
      </c>
      <c r="N72" s="542">
        <v>0</v>
      </c>
      <c r="O72" s="542">
        <v>0</v>
      </c>
      <c r="P72" s="542">
        <v>26.7075</v>
      </c>
      <c r="Q72" s="542">
        <v>8.0739999999999998</v>
      </c>
      <c r="R72" s="516">
        <f t="shared" si="5"/>
        <v>312.20044999999999</v>
      </c>
      <c r="S72" s="824"/>
      <c r="T72" s="824"/>
      <c r="U72" s="824"/>
      <c r="V72" s="824"/>
    </row>
    <row r="73" spans="1:22" ht="15" customHeight="1">
      <c r="A73" s="191">
        <f t="shared" si="6"/>
        <v>45041</v>
      </c>
      <c r="B73" s="542">
        <v>35.700309999999995</v>
      </c>
      <c r="C73" s="542">
        <v>0</v>
      </c>
      <c r="D73" s="542">
        <v>35.700309999999995</v>
      </c>
      <c r="E73" s="542">
        <v>8.5489099999999993</v>
      </c>
      <c r="F73" s="542">
        <v>13.240739999999999</v>
      </c>
      <c r="G73" s="542">
        <v>25.913519999999998</v>
      </c>
      <c r="H73" s="542">
        <v>21.948199999999996</v>
      </c>
      <c r="I73" s="542">
        <v>9.3113800000000015</v>
      </c>
      <c r="J73" s="542">
        <v>0</v>
      </c>
      <c r="K73" s="542">
        <v>0</v>
      </c>
      <c r="L73" s="542">
        <v>0</v>
      </c>
      <c r="M73" s="542">
        <v>126.57119999999999</v>
      </c>
      <c r="N73" s="542">
        <v>0</v>
      </c>
      <c r="O73" s="542">
        <v>0</v>
      </c>
      <c r="P73" s="542">
        <v>22.8645</v>
      </c>
      <c r="Q73" s="542">
        <v>7.8650000000000002</v>
      </c>
      <c r="R73" s="516">
        <f t="shared" si="5"/>
        <v>271.96376000000004</v>
      </c>
      <c r="S73" s="824"/>
      <c r="T73" s="824"/>
      <c r="U73" s="824"/>
      <c r="V73" s="824"/>
    </row>
    <row r="74" spans="1:22" ht="15" customHeight="1">
      <c r="A74" s="191">
        <f t="shared" si="6"/>
        <v>45042</v>
      </c>
      <c r="B74" s="542">
        <v>71.878260000000012</v>
      </c>
      <c r="C74" s="542">
        <v>0</v>
      </c>
      <c r="D74" s="542">
        <v>71.878260000000012</v>
      </c>
      <c r="E74" s="542">
        <v>35.219369999999998</v>
      </c>
      <c r="F74" s="542">
        <v>12.60225</v>
      </c>
      <c r="G74" s="542">
        <v>32.904530000000001</v>
      </c>
      <c r="H74" s="542">
        <v>46.263259999999995</v>
      </c>
      <c r="I74" s="542">
        <v>24.41309</v>
      </c>
      <c r="J74" s="542">
        <v>0</v>
      </c>
      <c r="K74" s="542">
        <v>0</v>
      </c>
      <c r="L74" s="542">
        <v>0</v>
      </c>
      <c r="M74" s="542">
        <v>195.2029</v>
      </c>
      <c r="N74" s="542">
        <v>0</v>
      </c>
      <c r="O74" s="542">
        <v>0</v>
      </c>
      <c r="P74" s="542">
        <v>31.998000000000001</v>
      </c>
      <c r="Q74" s="542">
        <v>12.903</v>
      </c>
      <c r="R74" s="516">
        <f t="shared" si="5"/>
        <v>463.38466</v>
      </c>
      <c r="S74" s="824"/>
      <c r="T74" s="824"/>
      <c r="U74" s="824"/>
      <c r="V74" s="824"/>
    </row>
    <row r="75" spans="1:22" ht="15" customHeight="1">
      <c r="A75" s="191">
        <f t="shared" si="6"/>
        <v>45043</v>
      </c>
      <c r="B75" s="542">
        <v>31.125879999999999</v>
      </c>
      <c r="C75" s="542">
        <v>0</v>
      </c>
      <c r="D75" s="542">
        <v>31.125879999999999</v>
      </c>
      <c r="E75" s="542">
        <v>27.602550000000004</v>
      </c>
      <c r="F75" s="542">
        <v>10.809880000000001</v>
      </c>
      <c r="G75" s="542">
        <v>26.848130000000005</v>
      </c>
      <c r="H75" s="542">
        <v>24.55846</v>
      </c>
      <c r="I75" s="542">
        <v>21.83071</v>
      </c>
      <c r="J75" s="542">
        <v>32.652539999999995</v>
      </c>
      <c r="K75" s="542">
        <v>0</v>
      </c>
      <c r="L75" s="542">
        <v>0</v>
      </c>
      <c r="M75" s="542">
        <v>143.7389</v>
      </c>
      <c r="N75" s="542">
        <v>0</v>
      </c>
      <c r="O75" s="542">
        <v>0</v>
      </c>
      <c r="P75" s="542">
        <v>26.457000000000001</v>
      </c>
      <c r="Q75" s="542">
        <v>8.8000000000000007</v>
      </c>
      <c r="R75" s="516">
        <f t="shared" si="5"/>
        <v>354.42405000000002</v>
      </c>
      <c r="S75" s="824"/>
      <c r="T75" s="824"/>
      <c r="U75" s="824"/>
      <c r="V75" s="824"/>
    </row>
    <row r="76" spans="1:22" ht="15" customHeight="1">
      <c r="A76" s="191">
        <f t="shared" si="6"/>
        <v>45044</v>
      </c>
      <c r="B76" s="542">
        <v>29.793229999999998</v>
      </c>
      <c r="C76" s="542">
        <v>0</v>
      </c>
      <c r="D76" s="542">
        <v>29.793229999999998</v>
      </c>
      <c r="E76" s="542">
        <v>5.3537400000000002</v>
      </c>
      <c r="F76" s="542">
        <v>23.99447</v>
      </c>
      <c r="G76" s="542">
        <v>6.1033299999999997</v>
      </c>
      <c r="H76" s="542">
        <v>17.644490000000001</v>
      </c>
      <c r="I76" s="542">
        <v>11.10525</v>
      </c>
      <c r="J76" s="542">
        <v>24.312650000000001</v>
      </c>
      <c r="K76" s="542">
        <v>0</v>
      </c>
      <c r="L76" s="542">
        <v>0</v>
      </c>
      <c r="M76" s="542">
        <v>65.466099999999997</v>
      </c>
      <c r="N76" s="542">
        <v>0</v>
      </c>
      <c r="O76" s="542">
        <v>0</v>
      </c>
      <c r="P76" s="542">
        <v>18.242999999999999</v>
      </c>
      <c r="Q76" s="542">
        <v>4.774</v>
      </c>
      <c r="R76" s="516">
        <f t="shared" si="5"/>
        <v>206.79025999999999</v>
      </c>
      <c r="S76" s="824"/>
      <c r="T76" s="824"/>
      <c r="U76" s="824"/>
      <c r="V76" s="824"/>
    </row>
    <row r="77" spans="1:22" ht="15" customHeight="1">
      <c r="A77" s="191">
        <f t="shared" si="6"/>
        <v>45045</v>
      </c>
      <c r="B77" s="542">
        <v>54.714700000000001</v>
      </c>
      <c r="C77" s="542">
        <v>0</v>
      </c>
      <c r="D77" s="542">
        <v>54.714700000000001</v>
      </c>
      <c r="E77" s="542">
        <v>21.178750000000001</v>
      </c>
      <c r="F77" s="542">
        <v>35.358059999999995</v>
      </c>
      <c r="G77" s="542">
        <v>29.706789999999998</v>
      </c>
      <c r="H77" s="542">
        <v>16.838169999999998</v>
      </c>
      <c r="I77" s="542">
        <v>14.64917</v>
      </c>
      <c r="J77" s="542">
        <v>46.674639999999997</v>
      </c>
      <c r="K77" s="542">
        <v>0</v>
      </c>
      <c r="L77" s="542">
        <v>0</v>
      </c>
      <c r="M77" s="542">
        <v>156.53190000000001</v>
      </c>
      <c r="N77" s="542">
        <v>0</v>
      </c>
      <c r="O77" s="542">
        <v>0</v>
      </c>
      <c r="P77" s="542">
        <v>27.865500000000001</v>
      </c>
      <c r="Q77" s="542">
        <v>10.967000000000001</v>
      </c>
      <c r="R77" s="516">
        <f t="shared" si="5"/>
        <v>414.48467999999997</v>
      </c>
      <c r="S77" s="824"/>
      <c r="T77" s="824"/>
      <c r="U77" s="824"/>
      <c r="V77" s="824"/>
    </row>
    <row r="78" spans="1:22" ht="15" customHeight="1">
      <c r="A78" s="191">
        <f t="shared" si="6"/>
        <v>45046</v>
      </c>
      <c r="B78" s="546">
        <v>46.430120000000002</v>
      </c>
      <c r="C78" s="546">
        <v>0</v>
      </c>
      <c r="D78" s="546">
        <v>46.430120000000002</v>
      </c>
      <c r="E78" s="546">
        <v>17.622129999999999</v>
      </c>
      <c r="F78" s="546">
        <v>14.52305</v>
      </c>
      <c r="G78" s="546">
        <v>29.900209999999998</v>
      </c>
      <c r="H78" s="546">
        <v>3.2805</v>
      </c>
      <c r="I78" s="546">
        <v>22.668790000000001</v>
      </c>
      <c r="J78" s="546">
        <v>56.946180000000005</v>
      </c>
      <c r="K78" s="546">
        <v>0</v>
      </c>
      <c r="L78" s="546">
        <v>0</v>
      </c>
      <c r="M78" s="546">
        <v>145.04239999999999</v>
      </c>
      <c r="N78" s="546">
        <v>0</v>
      </c>
      <c r="O78" s="546">
        <v>0</v>
      </c>
      <c r="P78" s="546">
        <v>23.37</v>
      </c>
      <c r="Q78" s="546">
        <v>7.5019999999999998</v>
      </c>
      <c r="R78" s="516">
        <f t="shared" si="5"/>
        <v>367.28537999999998</v>
      </c>
      <c r="S78" s="824"/>
      <c r="T78" s="824"/>
      <c r="U78" s="824"/>
      <c r="V78" s="824"/>
    </row>
    <row r="79" spans="1:22" ht="15" hidden="1" customHeight="1">
      <c r="A79" s="191">
        <v>31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16">
        <f t="shared" si="5"/>
        <v>0</v>
      </c>
      <c r="S79" s="824"/>
      <c r="T79" s="824"/>
      <c r="U79" s="824"/>
      <c r="V79" s="824"/>
    </row>
    <row r="80" spans="1:22" ht="15" customHeight="1">
      <c r="A80" s="181" t="s">
        <v>69</v>
      </c>
      <c r="B80" s="518">
        <f>SUM(B49:B78)</f>
        <v>1419.3373455999997</v>
      </c>
      <c r="C80" s="557">
        <f t="shared" ref="C80:Q80" si="7">SUM(C49:C78)</f>
        <v>0</v>
      </c>
      <c r="D80" s="557">
        <f t="shared" si="7"/>
        <v>1419.3373455999997</v>
      </c>
      <c r="E80" s="557">
        <f t="shared" si="7"/>
        <v>591.02184191999993</v>
      </c>
      <c r="F80" s="557">
        <f t="shared" si="7"/>
        <v>638.93170023999994</v>
      </c>
      <c r="G80" s="557">
        <f t="shared" si="7"/>
        <v>653.13420055999984</v>
      </c>
      <c r="H80" s="557">
        <f t="shared" si="7"/>
        <v>771.64086357000008</v>
      </c>
      <c r="I80" s="557">
        <f t="shared" si="7"/>
        <v>397.96169700000007</v>
      </c>
      <c r="J80" s="557">
        <f t="shared" si="7"/>
        <v>680.78739999999993</v>
      </c>
      <c r="K80" s="557">
        <f t="shared" si="7"/>
        <v>0</v>
      </c>
      <c r="L80" s="557">
        <f t="shared" si="7"/>
        <v>0</v>
      </c>
      <c r="M80" s="557">
        <f t="shared" si="7"/>
        <v>3750.4363999999991</v>
      </c>
      <c r="N80" s="557">
        <f t="shared" si="7"/>
        <v>0</v>
      </c>
      <c r="O80" s="557">
        <f t="shared" si="7"/>
        <v>0</v>
      </c>
      <c r="P80" s="557">
        <f t="shared" si="7"/>
        <v>795.30150000000003</v>
      </c>
      <c r="Q80" s="557">
        <f t="shared" si="7"/>
        <v>222.75000000000006</v>
      </c>
      <c r="R80" s="518">
        <f>SUM(R49:R79)</f>
        <v>9921.3029488899974</v>
      </c>
      <c r="S80" s="825"/>
      <c r="T80" s="825"/>
      <c r="U80" s="825"/>
      <c r="V80" s="825"/>
    </row>
    <row r="81" spans="1:22" ht="15" customHeight="1">
      <c r="A81" s="181" t="s">
        <v>42</v>
      </c>
      <c r="B81" s="826">
        <f>+(B80+C80)-B48</f>
        <v>-338.66265440000029</v>
      </c>
      <c r="C81" s="827"/>
      <c r="D81" s="519">
        <f>+D80-D48</f>
        <v>-338.66265440000029</v>
      </c>
      <c r="E81" s="519">
        <f t="shared" ref="E81:Q81" si="8">+E80-E48</f>
        <v>-184.97815808000007</v>
      </c>
      <c r="F81" s="519">
        <f t="shared" si="8"/>
        <v>-109.06829976000006</v>
      </c>
      <c r="G81" s="519">
        <f t="shared" si="8"/>
        <v>-266.86579944000016</v>
      </c>
      <c r="H81" s="519">
        <f t="shared" si="8"/>
        <v>-457.35913642999992</v>
      </c>
      <c r="I81" s="527">
        <f t="shared" ref="I81" si="9">+I80-I48</f>
        <v>-52.038302999999928</v>
      </c>
      <c r="J81" s="519">
        <f t="shared" si="8"/>
        <v>-2517.2125999999998</v>
      </c>
      <c r="K81" s="519">
        <f t="shared" si="8"/>
        <v>0</v>
      </c>
      <c r="L81" s="519">
        <f t="shared" si="8"/>
        <v>0</v>
      </c>
      <c r="M81" s="519">
        <f t="shared" si="8"/>
        <v>-1049.5636000000009</v>
      </c>
      <c r="N81" s="519">
        <f t="shared" si="8"/>
        <v>0</v>
      </c>
      <c r="O81" s="519">
        <f t="shared" si="8"/>
        <v>0</v>
      </c>
      <c r="P81" s="519">
        <f t="shared" si="8"/>
        <v>-35.698499999999967</v>
      </c>
      <c r="Q81" s="519">
        <f t="shared" si="8"/>
        <v>-18.249999999999943</v>
      </c>
      <c r="R81" s="519">
        <f>+R80-R48</f>
        <v>-5029.6970511100026</v>
      </c>
      <c r="S81" s="828"/>
      <c r="T81" s="828"/>
      <c r="U81" s="828"/>
      <c r="V81" s="828"/>
    </row>
    <row r="82" spans="1:22" ht="15" customHeight="1">
      <c r="M82" s="329"/>
      <c r="N82" s="329"/>
      <c r="O82" s="329"/>
      <c r="P82" s="342"/>
      <c r="Q82" s="342"/>
    </row>
    <row r="83" spans="1:22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Q83" s="342"/>
      <c r="U83" s="342"/>
    </row>
    <row r="84" spans="1:22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S84" s="329"/>
    </row>
    <row r="85" spans="1:22">
      <c r="B85" s="329"/>
      <c r="C85" s="329"/>
      <c r="D85" s="329"/>
      <c r="E85" s="329"/>
      <c r="F85" s="329"/>
      <c r="G85" s="329"/>
      <c r="H85" s="329"/>
      <c r="I85" s="329"/>
      <c r="J85" s="329"/>
      <c r="M85" s="329"/>
      <c r="N85" s="329"/>
      <c r="O85" s="329"/>
      <c r="P85" s="329"/>
      <c r="Q85" s="329"/>
      <c r="S85" s="329"/>
    </row>
    <row r="86" spans="1:22">
      <c r="B86" s="329"/>
      <c r="C86" s="329"/>
      <c r="D86" s="329"/>
      <c r="E86" s="329"/>
      <c r="F86" s="329"/>
      <c r="G86" s="329"/>
      <c r="H86" s="329"/>
      <c r="I86" s="329"/>
      <c r="J86" s="329"/>
      <c r="M86" s="329"/>
      <c r="N86" s="329"/>
      <c r="O86" s="329"/>
      <c r="P86" s="329"/>
      <c r="Q86" s="329"/>
      <c r="S86" s="329"/>
    </row>
    <row r="87" spans="1:22">
      <c r="B87" s="329"/>
      <c r="C87" s="329"/>
      <c r="D87" s="329"/>
      <c r="E87" s="329"/>
      <c r="F87" s="329"/>
      <c r="G87" s="329"/>
      <c r="H87" s="329"/>
      <c r="I87" s="329"/>
      <c r="J87" s="329"/>
      <c r="M87" s="329"/>
      <c r="N87" s="329"/>
      <c r="O87" s="329"/>
      <c r="P87" s="329"/>
      <c r="Q87" s="329"/>
      <c r="S87" s="329"/>
    </row>
    <row r="88" spans="1:22">
      <c r="B88" s="329"/>
      <c r="C88" s="329"/>
      <c r="D88" s="329"/>
      <c r="E88" s="329"/>
      <c r="F88" s="329"/>
      <c r="G88" s="329"/>
      <c r="H88" s="329"/>
      <c r="I88" s="329"/>
      <c r="J88" s="329"/>
      <c r="M88" s="329"/>
      <c r="N88" s="329"/>
      <c r="O88" s="329"/>
      <c r="P88" s="329"/>
      <c r="Q88" s="329"/>
      <c r="S88" s="329"/>
    </row>
    <row r="89" spans="1:22">
      <c r="B89" s="329"/>
      <c r="C89" s="329"/>
      <c r="D89" s="329"/>
      <c r="E89" s="329"/>
      <c r="F89" s="329"/>
      <c r="G89" s="329"/>
      <c r="H89" s="329"/>
      <c r="I89" s="329"/>
      <c r="J89" s="329"/>
      <c r="M89" s="329"/>
      <c r="N89" s="329"/>
      <c r="O89" s="329"/>
      <c r="P89" s="329"/>
      <c r="Q89" s="329"/>
      <c r="S89" s="329"/>
    </row>
  </sheetData>
  <mergeCells count="98">
    <mergeCell ref="S77:V77"/>
    <mergeCell ref="S78:V78"/>
    <mergeCell ref="S79:V79"/>
    <mergeCell ref="S80:V80"/>
    <mergeCell ref="B81:C81"/>
    <mergeCell ref="S81:V81"/>
    <mergeCell ref="S76:V76"/>
    <mergeCell ref="S65:V65"/>
    <mergeCell ref="S66:V66"/>
    <mergeCell ref="S67:V67"/>
    <mergeCell ref="S68:V68"/>
    <mergeCell ref="S69:V69"/>
    <mergeCell ref="S70:V70"/>
    <mergeCell ref="S71:V71"/>
    <mergeCell ref="S72:V72"/>
    <mergeCell ref="S73:V73"/>
    <mergeCell ref="S74:V74"/>
    <mergeCell ref="S75:V75"/>
    <mergeCell ref="S64:V64"/>
    <mergeCell ref="S53:V53"/>
    <mergeCell ref="S54:V54"/>
    <mergeCell ref="S55:V55"/>
    <mergeCell ref="S56:V56"/>
    <mergeCell ref="S57:V57"/>
    <mergeCell ref="S58:V58"/>
    <mergeCell ref="S59:V59"/>
    <mergeCell ref="S60:V60"/>
    <mergeCell ref="S61:V61"/>
    <mergeCell ref="S62:V62"/>
    <mergeCell ref="S63:V63"/>
    <mergeCell ref="S52:V52"/>
    <mergeCell ref="S41:V41"/>
    <mergeCell ref="S42:V42"/>
    <mergeCell ref="S43:V43"/>
    <mergeCell ref="A46:A47"/>
    <mergeCell ref="K46:N46"/>
    <mergeCell ref="R46:R47"/>
    <mergeCell ref="S46:V47"/>
    <mergeCell ref="B48:C48"/>
    <mergeCell ref="S48:V48"/>
    <mergeCell ref="S49:V49"/>
    <mergeCell ref="S50:V50"/>
    <mergeCell ref="S51:V51"/>
    <mergeCell ref="B46:I46"/>
    <mergeCell ref="S40:V40"/>
    <mergeCell ref="S29:V29"/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39:V39"/>
    <mergeCell ref="S28:V28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  <mergeCell ref="S26:V26"/>
    <mergeCell ref="S27:V27"/>
    <mergeCell ref="S16:V16"/>
    <mergeCell ref="A8:A9"/>
    <mergeCell ref="K8:N8"/>
    <mergeCell ref="R8:R9"/>
    <mergeCell ref="S8:V9"/>
    <mergeCell ref="S10:V10"/>
    <mergeCell ref="S11:V11"/>
    <mergeCell ref="S12:V12"/>
    <mergeCell ref="S13:V13"/>
    <mergeCell ref="S14:V14"/>
    <mergeCell ref="S15:V15"/>
    <mergeCell ref="B8:I8"/>
    <mergeCell ref="A1:B4"/>
    <mergeCell ref="C1:R2"/>
    <mergeCell ref="S1:T1"/>
    <mergeCell ref="U1:V1"/>
    <mergeCell ref="S2:T2"/>
    <mergeCell ref="U2:V2"/>
    <mergeCell ref="C3:J4"/>
    <mergeCell ref="K3:K4"/>
    <mergeCell ref="L3:R4"/>
    <mergeCell ref="S3:T3"/>
    <mergeCell ref="U3:V3"/>
    <mergeCell ref="S4:T4"/>
    <mergeCell ref="U4:V4"/>
    <mergeCell ref="A5:C5"/>
    <mergeCell ref="D5:J5"/>
    <mergeCell ref="K5:L5"/>
    <mergeCell ref="M5:S5"/>
    <mergeCell ref="T5:V5"/>
  </mergeCells>
  <conditionalFormatting sqref="S11:S41">
    <cfRule type="cellIs" dxfId="1129" priority="1219" operator="greaterThan">
      <formula>$S$10</formula>
    </cfRule>
  </conditionalFormatting>
  <conditionalFormatting sqref="R11">
    <cfRule type="cellIs" dxfId="1128" priority="1218" operator="greaterThan">
      <formula>$R$10</formula>
    </cfRule>
  </conditionalFormatting>
  <conditionalFormatting sqref="R12:R41">
    <cfRule type="cellIs" dxfId="1127" priority="1217" operator="greaterThan">
      <formula>$R$10</formula>
    </cfRule>
  </conditionalFormatting>
  <conditionalFormatting sqref="Q11">
    <cfRule type="cellIs" dxfId="1126" priority="625" operator="greaterThan">
      <formula>#REF!</formula>
    </cfRule>
  </conditionalFormatting>
  <conditionalFormatting sqref="J11">
    <cfRule type="cellIs" dxfId="1125" priority="640" operator="greaterThan">
      <formula>$J$10</formula>
    </cfRule>
  </conditionalFormatting>
  <conditionalFormatting sqref="J11">
    <cfRule type="cellIs" dxfId="1124" priority="639" operator="greaterThan">
      <formula>$J$10</formula>
    </cfRule>
  </conditionalFormatting>
  <conditionalFormatting sqref="M11">
    <cfRule type="cellIs" dxfId="1123" priority="638" operator="greaterThan">
      <formula>$M$10</formula>
    </cfRule>
  </conditionalFormatting>
  <conditionalFormatting sqref="L11">
    <cfRule type="cellIs" dxfId="1122" priority="637" operator="greaterThan">
      <formula>$L$10</formula>
    </cfRule>
  </conditionalFormatting>
  <conditionalFormatting sqref="M11">
    <cfRule type="cellIs" dxfId="1121" priority="636" operator="greaterThan">
      <formula>$M$10</formula>
    </cfRule>
  </conditionalFormatting>
  <conditionalFormatting sqref="L11">
    <cfRule type="cellIs" dxfId="1120" priority="635" operator="greaterThan">
      <formula>$L$10</formula>
    </cfRule>
  </conditionalFormatting>
  <conditionalFormatting sqref="K11">
    <cfRule type="cellIs" dxfId="1119" priority="634" operator="greaterThan">
      <formula>$K$10</formula>
    </cfRule>
  </conditionalFormatting>
  <conditionalFormatting sqref="B11:D11">
    <cfRule type="cellIs" dxfId="1118" priority="633" operator="greaterThan">
      <formula>#REF!</formula>
    </cfRule>
  </conditionalFormatting>
  <conditionalFormatting sqref="E11:G11">
    <cfRule type="cellIs" dxfId="1117" priority="632" operator="greaterThan">
      <formula>$E$10</formula>
    </cfRule>
  </conditionalFormatting>
  <conditionalFormatting sqref="B11:D11">
    <cfRule type="cellIs" dxfId="1116" priority="631" operator="greaterThan">
      <formula>#REF!</formula>
    </cfRule>
  </conditionalFormatting>
  <conditionalFormatting sqref="E11:G11">
    <cfRule type="cellIs" dxfId="1115" priority="630" operator="greaterThan">
      <formula>$E$10</formula>
    </cfRule>
  </conditionalFormatting>
  <conditionalFormatting sqref="P11">
    <cfRule type="cellIs" dxfId="1114" priority="629" operator="greaterThan">
      <formula>$P$10</formula>
    </cfRule>
  </conditionalFormatting>
  <conditionalFormatting sqref="P11">
    <cfRule type="cellIs" dxfId="1113" priority="628" operator="greaterThan">
      <formula>$P$10</formula>
    </cfRule>
  </conditionalFormatting>
  <conditionalFormatting sqref="N11">
    <cfRule type="cellIs" dxfId="1112" priority="627" operator="greaterThan">
      <formula>$M$10</formula>
    </cfRule>
  </conditionalFormatting>
  <conditionalFormatting sqref="N11">
    <cfRule type="cellIs" dxfId="1111" priority="626" operator="greaterThan">
      <formula>$M$10</formula>
    </cfRule>
  </conditionalFormatting>
  <conditionalFormatting sqref="O11">
    <cfRule type="cellIs" dxfId="1110" priority="624" operator="greaterThan">
      <formula>$M$10</formula>
    </cfRule>
  </conditionalFormatting>
  <conditionalFormatting sqref="O11">
    <cfRule type="cellIs" dxfId="1109" priority="623" operator="greaterThan">
      <formula>$M$10</formula>
    </cfRule>
  </conditionalFormatting>
  <conditionalFormatting sqref="H11">
    <cfRule type="cellIs" dxfId="1108" priority="622" operator="greaterThan">
      <formula>$E$10</formula>
    </cfRule>
  </conditionalFormatting>
  <conditionalFormatting sqref="H11">
    <cfRule type="cellIs" dxfId="1107" priority="621" operator="greaterThan">
      <formula>$E$10</formula>
    </cfRule>
  </conditionalFormatting>
  <conditionalFormatting sqref="J12">
    <cfRule type="cellIs" dxfId="1106" priority="620" operator="greaterThan">
      <formula>$J$10</formula>
    </cfRule>
  </conditionalFormatting>
  <conditionalFormatting sqref="J12">
    <cfRule type="cellIs" dxfId="1105" priority="619" operator="greaterThan">
      <formula>$J$10</formula>
    </cfRule>
  </conditionalFormatting>
  <conditionalFormatting sqref="M12">
    <cfRule type="cellIs" dxfId="1104" priority="618" operator="greaterThan">
      <formula>$M$10</formula>
    </cfRule>
  </conditionalFormatting>
  <conditionalFormatting sqref="L12">
    <cfRule type="cellIs" dxfId="1103" priority="617" operator="greaterThan">
      <formula>$L$10</formula>
    </cfRule>
  </conditionalFormatting>
  <conditionalFormatting sqref="M12">
    <cfRule type="cellIs" dxfId="1102" priority="616" operator="greaterThan">
      <formula>$M$10</formula>
    </cfRule>
  </conditionalFormatting>
  <conditionalFormatting sqref="L12">
    <cfRule type="cellIs" dxfId="1101" priority="615" operator="greaterThan">
      <formula>$L$10</formula>
    </cfRule>
  </conditionalFormatting>
  <conditionalFormatting sqref="K12">
    <cfRule type="cellIs" dxfId="1100" priority="614" operator="greaterThan">
      <formula>$K$10</formula>
    </cfRule>
  </conditionalFormatting>
  <conditionalFormatting sqref="B12:D12">
    <cfRule type="cellIs" dxfId="1099" priority="613" operator="greaterThan">
      <formula>#REF!</formula>
    </cfRule>
  </conditionalFormatting>
  <conditionalFormatting sqref="E12:G12">
    <cfRule type="cellIs" dxfId="1098" priority="612" operator="greaterThan">
      <formula>$E$10</formula>
    </cfRule>
  </conditionalFormatting>
  <conditionalFormatting sqref="B12:D12">
    <cfRule type="cellIs" dxfId="1097" priority="611" operator="greaterThan">
      <formula>#REF!</formula>
    </cfRule>
  </conditionalFormatting>
  <conditionalFormatting sqref="E12:G12">
    <cfRule type="cellIs" dxfId="1096" priority="610" operator="greaterThan">
      <formula>$E$10</formula>
    </cfRule>
  </conditionalFormatting>
  <conditionalFormatting sqref="P12">
    <cfRule type="cellIs" dxfId="1095" priority="609" operator="greaterThan">
      <formula>$P$10</formula>
    </cfRule>
  </conditionalFormatting>
  <conditionalFormatting sqref="P12">
    <cfRule type="cellIs" dxfId="1094" priority="608" operator="greaterThan">
      <formula>$P$10</formula>
    </cfRule>
  </conditionalFormatting>
  <conditionalFormatting sqref="J13">
    <cfRule type="cellIs" dxfId="1093" priority="607" operator="greaterThan">
      <formula>$J$10</formula>
    </cfRule>
  </conditionalFormatting>
  <conditionalFormatting sqref="J13">
    <cfRule type="cellIs" dxfId="1092" priority="606" operator="greaterThan">
      <formula>$J$10</formula>
    </cfRule>
  </conditionalFormatting>
  <conditionalFormatting sqref="M13">
    <cfRule type="cellIs" dxfId="1091" priority="605" operator="greaterThan">
      <formula>$M$10</formula>
    </cfRule>
  </conditionalFormatting>
  <conditionalFormatting sqref="L13">
    <cfRule type="cellIs" dxfId="1090" priority="604" operator="greaterThan">
      <formula>$L$10</formula>
    </cfRule>
  </conditionalFormatting>
  <conditionalFormatting sqref="M13">
    <cfRule type="cellIs" dxfId="1089" priority="603" operator="greaterThan">
      <formula>$M$10</formula>
    </cfRule>
  </conditionalFormatting>
  <conditionalFormatting sqref="L13">
    <cfRule type="cellIs" dxfId="1088" priority="602" operator="greaterThan">
      <formula>$L$10</formula>
    </cfRule>
  </conditionalFormatting>
  <conditionalFormatting sqref="K13">
    <cfRule type="cellIs" dxfId="1087" priority="601" operator="greaterThan">
      <formula>$K$10</formula>
    </cfRule>
  </conditionalFormatting>
  <conditionalFormatting sqref="B13:D13">
    <cfRule type="cellIs" dxfId="1086" priority="600" operator="greaterThan">
      <formula>#REF!</formula>
    </cfRule>
  </conditionalFormatting>
  <conditionalFormatting sqref="E13:G13">
    <cfRule type="cellIs" dxfId="1085" priority="599" operator="greaterThan">
      <formula>$E$10</formula>
    </cfRule>
  </conditionalFormatting>
  <conditionalFormatting sqref="B13:D13">
    <cfRule type="cellIs" dxfId="1084" priority="598" operator="greaterThan">
      <formula>#REF!</formula>
    </cfRule>
  </conditionalFormatting>
  <conditionalFormatting sqref="E13:G13">
    <cfRule type="cellIs" dxfId="1083" priority="597" operator="greaterThan">
      <formula>$E$10</formula>
    </cfRule>
  </conditionalFormatting>
  <conditionalFormatting sqref="P13">
    <cfRule type="cellIs" dxfId="1082" priority="596" operator="greaterThan">
      <formula>$P$10</formula>
    </cfRule>
  </conditionalFormatting>
  <conditionalFormatting sqref="P13">
    <cfRule type="cellIs" dxfId="1081" priority="595" operator="greaterThan">
      <formula>$P$10</formula>
    </cfRule>
  </conditionalFormatting>
  <conditionalFormatting sqref="N12">
    <cfRule type="cellIs" dxfId="1080" priority="594" operator="greaterThan">
      <formula>$M$10</formula>
    </cfRule>
  </conditionalFormatting>
  <conditionalFormatting sqref="N12">
    <cfRule type="cellIs" dxfId="1079" priority="593" operator="greaterThan">
      <formula>$M$10</formula>
    </cfRule>
  </conditionalFormatting>
  <conditionalFormatting sqref="N13">
    <cfRule type="cellIs" dxfId="1078" priority="592" operator="greaterThan">
      <formula>$M$10</formula>
    </cfRule>
  </conditionalFormatting>
  <conditionalFormatting sqref="N13">
    <cfRule type="cellIs" dxfId="1077" priority="591" operator="greaterThan">
      <formula>$M$10</formula>
    </cfRule>
  </conditionalFormatting>
  <conditionalFormatting sqref="Q12">
    <cfRule type="cellIs" dxfId="1076" priority="590" operator="greaterThan">
      <formula>#REF!</formula>
    </cfRule>
  </conditionalFormatting>
  <conditionalFormatting sqref="Q13">
    <cfRule type="cellIs" dxfId="1075" priority="589" operator="greaterThan">
      <formula>#REF!</formula>
    </cfRule>
  </conditionalFormatting>
  <conditionalFormatting sqref="J14">
    <cfRule type="cellIs" dxfId="1074" priority="588" operator="greaterThan">
      <formula>$J$10</formula>
    </cfRule>
  </conditionalFormatting>
  <conditionalFormatting sqref="J14">
    <cfRule type="cellIs" dxfId="1073" priority="587" operator="greaterThan">
      <formula>$J$10</formula>
    </cfRule>
  </conditionalFormatting>
  <conditionalFormatting sqref="M14">
    <cfRule type="cellIs" dxfId="1072" priority="586" operator="greaterThan">
      <formula>$M$10</formula>
    </cfRule>
  </conditionalFormatting>
  <conditionalFormatting sqref="L14">
    <cfRule type="cellIs" dxfId="1071" priority="585" operator="greaterThan">
      <formula>$L$10</formula>
    </cfRule>
  </conditionalFormatting>
  <conditionalFormatting sqref="M14">
    <cfRule type="cellIs" dxfId="1070" priority="584" operator="greaterThan">
      <formula>$M$10</formula>
    </cfRule>
  </conditionalFormatting>
  <conditionalFormatting sqref="L14">
    <cfRule type="cellIs" dxfId="1069" priority="583" operator="greaterThan">
      <formula>$L$10</formula>
    </cfRule>
  </conditionalFormatting>
  <conditionalFormatting sqref="K14">
    <cfRule type="cellIs" dxfId="1068" priority="582" operator="greaterThan">
      <formula>$K$10</formula>
    </cfRule>
  </conditionalFormatting>
  <conditionalFormatting sqref="B14:D14">
    <cfRule type="cellIs" dxfId="1067" priority="581" operator="greaterThan">
      <formula>#REF!</formula>
    </cfRule>
  </conditionalFormatting>
  <conditionalFormatting sqref="E14:G14">
    <cfRule type="cellIs" dxfId="1066" priority="580" operator="greaterThan">
      <formula>$E$10</formula>
    </cfRule>
  </conditionalFormatting>
  <conditionalFormatting sqref="B14:D14">
    <cfRule type="cellIs" dxfId="1065" priority="579" operator="greaterThan">
      <formula>#REF!</formula>
    </cfRule>
  </conditionalFormatting>
  <conditionalFormatting sqref="E14:G14">
    <cfRule type="cellIs" dxfId="1064" priority="578" operator="greaterThan">
      <formula>$E$10</formula>
    </cfRule>
  </conditionalFormatting>
  <conditionalFormatting sqref="P14">
    <cfRule type="cellIs" dxfId="1063" priority="577" operator="greaterThan">
      <formula>$P$10</formula>
    </cfRule>
  </conditionalFormatting>
  <conditionalFormatting sqref="P14">
    <cfRule type="cellIs" dxfId="1062" priority="576" operator="greaterThan">
      <formula>$P$10</formula>
    </cfRule>
  </conditionalFormatting>
  <conditionalFormatting sqref="N14">
    <cfRule type="cellIs" dxfId="1061" priority="575" operator="greaterThan">
      <formula>$M$10</formula>
    </cfRule>
  </conditionalFormatting>
  <conditionalFormatting sqref="N14">
    <cfRule type="cellIs" dxfId="1060" priority="574" operator="greaterThan">
      <formula>$M$10</formula>
    </cfRule>
  </conditionalFormatting>
  <conditionalFormatting sqref="Q14">
    <cfRule type="cellIs" dxfId="1059" priority="573" operator="greaterThan">
      <formula>#REF!</formula>
    </cfRule>
  </conditionalFormatting>
  <conditionalFormatting sqref="J15">
    <cfRule type="cellIs" dxfId="1058" priority="572" operator="greaterThan">
      <formula>$J$10</formula>
    </cfRule>
  </conditionalFormatting>
  <conditionalFormatting sqref="J15">
    <cfRule type="cellIs" dxfId="1057" priority="571" operator="greaterThan">
      <formula>$J$10</formula>
    </cfRule>
  </conditionalFormatting>
  <conditionalFormatting sqref="M15">
    <cfRule type="cellIs" dxfId="1056" priority="570" operator="greaterThan">
      <formula>$M$10</formula>
    </cfRule>
  </conditionalFormatting>
  <conditionalFormatting sqref="L15">
    <cfRule type="cellIs" dxfId="1055" priority="569" operator="greaterThan">
      <formula>$L$10</formula>
    </cfRule>
  </conditionalFormatting>
  <conditionalFormatting sqref="M15">
    <cfRule type="cellIs" dxfId="1054" priority="568" operator="greaterThan">
      <formula>$M$10</formula>
    </cfRule>
  </conditionalFormatting>
  <conditionalFormatting sqref="L15">
    <cfRule type="cellIs" dxfId="1053" priority="567" operator="greaterThan">
      <formula>$L$10</formula>
    </cfRule>
  </conditionalFormatting>
  <conditionalFormatting sqref="K15">
    <cfRule type="cellIs" dxfId="1052" priority="566" operator="greaterThan">
      <formula>$K$10</formula>
    </cfRule>
  </conditionalFormatting>
  <conditionalFormatting sqref="B15:D15">
    <cfRule type="cellIs" dxfId="1051" priority="565" operator="greaterThan">
      <formula>#REF!</formula>
    </cfRule>
  </conditionalFormatting>
  <conditionalFormatting sqref="E15:G15">
    <cfRule type="cellIs" dxfId="1050" priority="564" operator="greaterThan">
      <formula>$E$10</formula>
    </cfRule>
  </conditionalFormatting>
  <conditionalFormatting sqref="B15:D15">
    <cfRule type="cellIs" dxfId="1049" priority="563" operator="greaterThan">
      <formula>#REF!</formula>
    </cfRule>
  </conditionalFormatting>
  <conditionalFormatting sqref="E15:G15">
    <cfRule type="cellIs" dxfId="1048" priority="562" operator="greaterThan">
      <formula>$E$10</formula>
    </cfRule>
  </conditionalFormatting>
  <conditionalFormatting sqref="P15">
    <cfRule type="cellIs" dxfId="1047" priority="561" operator="greaterThan">
      <formula>$P$10</formula>
    </cfRule>
  </conditionalFormatting>
  <conditionalFormatting sqref="P15">
    <cfRule type="cellIs" dxfId="1046" priority="560" operator="greaterThan">
      <formula>$P$10</formula>
    </cfRule>
  </conditionalFormatting>
  <conditionalFormatting sqref="N15">
    <cfRule type="cellIs" dxfId="1045" priority="559" operator="greaterThan">
      <formula>$M$10</formula>
    </cfRule>
  </conditionalFormatting>
  <conditionalFormatting sqref="N15">
    <cfRule type="cellIs" dxfId="1044" priority="558" operator="greaterThan">
      <formula>$M$10</formula>
    </cfRule>
  </conditionalFormatting>
  <conditionalFormatting sqref="Q15">
    <cfRule type="cellIs" dxfId="1043" priority="557" operator="greaterThan">
      <formula>#REF!</formula>
    </cfRule>
  </conditionalFormatting>
  <conditionalFormatting sqref="O12:O15">
    <cfRule type="cellIs" dxfId="1042" priority="556" operator="greaterThan">
      <formula>$M$10</formula>
    </cfRule>
  </conditionalFormatting>
  <conditionalFormatting sqref="O12:O15">
    <cfRule type="cellIs" dxfId="1041" priority="555" operator="greaterThan">
      <formula>$M$10</formula>
    </cfRule>
  </conditionalFormatting>
  <conditionalFormatting sqref="H12:H15">
    <cfRule type="cellIs" dxfId="1040" priority="554" operator="greaterThan">
      <formula>$E$10</formula>
    </cfRule>
  </conditionalFormatting>
  <conditionalFormatting sqref="H12:H15">
    <cfRule type="cellIs" dxfId="1039" priority="553" operator="greaterThan">
      <formula>$E$10</formula>
    </cfRule>
  </conditionalFormatting>
  <conditionalFormatting sqref="J16">
    <cfRule type="cellIs" dxfId="1038" priority="552" operator="greaterThan">
      <formula>$J$10</formula>
    </cfRule>
  </conditionalFormatting>
  <conditionalFormatting sqref="J16">
    <cfRule type="cellIs" dxfId="1037" priority="551" operator="greaterThan">
      <formula>$J$10</formula>
    </cfRule>
  </conditionalFormatting>
  <conditionalFormatting sqref="M16">
    <cfRule type="cellIs" dxfId="1036" priority="550" operator="greaterThan">
      <formula>$M$10</formula>
    </cfRule>
  </conditionalFormatting>
  <conditionalFormatting sqref="L16">
    <cfRule type="cellIs" dxfId="1035" priority="549" operator="greaterThan">
      <formula>$L$10</formula>
    </cfRule>
  </conditionalFormatting>
  <conditionalFormatting sqref="M16">
    <cfRule type="cellIs" dxfId="1034" priority="548" operator="greaterThan">
      <formula>$M$10</formula>
    </cfRule>
  </conditionalFormatting>
  <conditionalFormatting sqref="L16">
    <cfRule type="cellIs" dxfId="1033" priority="547" operator="greaterThan">
      <formula>$L$10</formula>
    </cfRule>
  </conditionalFormatting>
  <conditionalFormatting sqref="K16">
    <cfRule type="cellIs" dxfId="1032" priority="546" operator="greaterThan">
      <formula>$K$10</formula>
    </cfRule>
  </conditionalFormatting>
  <conditionalFormatting sqref="B16:D16">
    <cfRule type="cellIs" dxfId="1031" priority="545" operator="greaterThan">
      <formula>#REF!</formula>
    </cfRule>
  </conditionalFormatting>
  <conditionalFormatting sqref="E16:G16">
    <cfRule type="cellIs" dxfId="1030" priority="544" operator="greaterThan">
      <formula>$E$10</formula>
    </cfRule>
  </conditionalFormatting>
  <conditionalFormatting sqref="B16:D16">
    <cfRule type="cellIs" dxfId="1029" priority="543" operator="greaterThan">
      <formula>#REF!</formula>
    </cfRule>
  </conditionalFormatting>
  <conditionalFormatting sqref="E16:G16">
    <cfRule type="cellIs" dxfId="1028" priority="542" operator="greaterThan">
      <formula>$E$10</formula>
    </cfRule>
  </conditionalFormatting>
  <conditionalFormatting sqref="P16">
    <cfRule type="cellIs" dxfId="1027" priority="541" operator="greaterThan">
      <formula>$P$10</formula>
    </cfRule>
  </conditionalFormatting>
  <conditionalFormatting sqref="P16">
    <cfRule type="cellIs" dxfId="1026" priority="540" operator="greaterThan">
      <formula>$P$10</formula>
    </cfRule>
  </conditionalFormatting>
  <conditionalFormatting sqref="N16">
    <cfRule type="cellIs" dxfId="1025" priority="539" operator="greaterThan">
      <formula>$M$10</formula>
    </cfRule>
  </conditionalFormatting>
  <conditionalFormatting sqref="N16">
    <cfRule type="cellIs" dxfId="1024" priority="538" operator="greaterThan">
      <formula>$M$10</formula>
    </cfRule>
  </conditionalFormatting>
  <conditionalFormatting sqref="Q16">
    <cfRule type="cellIs" dxfId="1023" priority="537" operator="greaterThan">
      <formula>#REF!</formula>
    </cfRule>
  </conditionalFormatting>
  <conditionalFormatting sqref="J17">
    <cfRule type="cellIs" dxfId="1022" priority="536" operator="greaterThan">
      <formula>$J$10</formula>
    </cfRule>
  </conditionalFormatting>
  <conditionalFormatting sqref="J17">
    <cfRule type="cellIs" dxfId="1021" priority="535" operator="greaterThan">
      <formula>$J$10</formula>
    </cfRule>
  </conditionalFormatting>
  <conditionalFormatting sqref="M17">
    <cfRule type="cellIs" dxfId="1020" priority="534" operator="greaterThan">
      <formula>$M$10</formula>
    </cfRule>
  </conditionalFormatting>
  <conditionalFormatting sqref="L17">
    <cfRule type="cellIs" dxfId="1019" priority="533" operator="greaterThan">
      <formula>$L$10</formula>
    </cfRule>
  </conditionalFormatting>
  <conditionalFormatting sqref="M17">
    <cfRule type="cellIs" dxfId="1018" priority="532" operator="greaterThan">
      <formula>$M$10</formula>
    </cfRule>
  </conditionalFormatting>
  <conditionalFormatting sqref="L17">
    <cfRule type="cellIs" dxfId="1017" priority="531" operator="greaterThan">
      <formula>$L$10</formula>
    </cfRule>
  </conditionalFormatting>
  <conditionalFormatting sqref="K17">
    <cfRule type="cellIs" dxfId="1016" priority="530" operator="greaterThan">
      <formula>$K$10</formula>
    </cfRule>
  </conditionalFormatting>
  <conditionalFormatting sqref="B17:D17">
    <cfRule type="cellIs" dxfId="1015" priority="529" operator="greaterThan">
      <formula>#REF!</formula>
    </cfRule>
  </conditionalFormatting>
  <conditionalFormatting sqref="B17:D17">
    <cfRule type="cellIs" dxfId="1014" priority="528" operator="greaterThan">
      <formula>#REF!</formula>
    </cfRule>
  </conditionalFormatting>
  <conditionalFormatting sqref="P17">
    <cfRule type="cellIs" dxfId="1013" priority="527" operator="greaterThan">
      <formula>$P$10</formula>
    </cfRule>
  </conditionalFormatting>
  <conditionalFormatting sqref="P17">
    <cfRule type="cellIs" dxfId="1012" priority="526" operator="greaterThan">
      <formula>$P$10</formula>
    </cfRule>
  </conditionalFormatting>
  <conditionalFormatting sqref="N17">
    <cfRule type="cellIs" dxfId="1011" priority="525" operator="greaterThan">
      <formula>$M$10</formula>
    </cfRule>
  </conditionalFormatting>
  <conditionalFormatting sqref="N17">
    <cfRule type="cellIs" dxfId="1010" priority="524" operator="greaterThan">
      <formula>$M$10</formula>
    </cfRule>
  </conditionalFormatting>
  <conditionalFormatting sqref="E17">
    <cfRule type="cellIs" dxfId="1009" priority="523" operator="greaterThan">
      <formula>#REF!</formula>
    </cfRule>
  </conditionalFormatting>
  <conditionalFormatting sqref="E17">
    <cfRule type="cellIs" dxfId="1008" priority="522" operator="greaterThan">
      <formula>#REF!</formula>
    </cfRule>
  </conditionalFormatting>
  <conditionalFormatting sqref="F17">
    <cfRule type="cellIs" dxfId="1007" priority="521" operator="greaterThan">
      <formula>#REF!</formula>
    </cfRule>
  </conditionalFormatting>
  <conditionalFormatting sqref="F17">
    <cfRule type="cellIs" dxfId="1006" priority="520" operator="greaterThan">
      <formula>#REF!</formula>
    </cfRule>
  </conditionalFormatting>
  <conditionalFormatting sqref="G17">
    <cfRule type="cellIs" dxfId="1005" priority="519" operator="greaterThan">
      <formula>#REF!</formula>
    </cfRule>
  </conditionalFormatting>
  <conditionalFormatting sqref="G17">
    <cfRule type="cellIs" dxfId="1004" priority="518" operator="greaterThan">
      <formula>#REF!</formula>
    </cfRule>
  </conditionalFormatting>
  <conditionalFormatting sqref="Q17">
    <cfRule type="cellIs" dxfId="1003" priority="517" operator="greaterThan">
      <formula>#REF!</formula>
    </cfRule>
  </conditionalFormatting>
  <conditionalFormatting sqref="O16:O17">
    <cfRule type="cellIs" dxfId="1002" priority="516" operator="greaterThan">
      <formula>$M$10</formula>
    </cfRule>
  </conditionalFormatting>
  <conditionalFormatting sqref="O16:O17">
    <cfRule type="cellIs" dxfId="1001" priority="515" operator="greaterThan">
      <formula>$M$10</formula>
    </cfRule>
  </conditionalFormatting>
  <conditionalFormatting sqref="H16">
    <cfRule type="cellIs" dxfId="1000" priority="514" operator="greaterThan">
      <formula>$E$10</formula>
    </cfRule>
  </conditionalFormatting>
  <conditionalFormatting sqref="H16">
    <cfRule type="cellIs" dxfId="999" priority="513" operator="greaterThan">
      <formula>$E$10</formula>
    </cfRule>
  </conditionalFormatting>
  <conditionalFormatting sqref="H17">
    <cfRule type="cellIs" dxfId="998" priority="512" operator="greaterThan">
      <formula>$E$10</formula>
    </cfRule>
  </conditionalFormatting>
  <conditionalFormatting sqref="H17">
    <cfRule type="cellIs" dxfId="997" priority="511" operator="greaterThan">
      <formula>$E$10</formula>
    </cfRule>
  </conditionalFormatting>
  <conditionalFormatting sqref="Q18">
    <cfRule type="cellIs" dxfId="996" priority="495" operator="greaterThan">
      <formula>#REF!</formula>
    </cfRule>
  </conditionalFormatting>
  <conditionalFormatting sqref="J18">
    <cfRule type="cellIs" dxfId="995" priority="510" operator="greaterThan">
      <formula>$J$10</formula>
    </cfRule>
  </conditionalFormatting>
  <conditionalFormatting sqref="J18">
    <cfRule type="cellIs" dxfId="994" priority="509" operator="greaterThan">
      <formula>$J$10</formula>
    </cfRule>
  </conditionalFormatting>
  <conditionalFormatting sqref="M18">
    <cfRule type="cellIs" dxfId="993" priority="508" operator="greaterThan">
      <formula>$M$10</formula>
    </cfRule>
  </conditionalFormatting>
  <conditionalFormatting sqref="L18">
    <cfRule type="cellIs" dxfId="992" priority="507" operator="greaterThan">
      <formula>$L$10</formula>
    </cfRule>
  </conditionalFormatting>
  <conditionalFormatting sqref="M18">
    <cfRule type="cellIs" dxfId="991" priority="506" operator="greaterThan">
      <formula>$M$10</formula>
    </cfRule>
  </conditionalFormatting>
  <conditionalFormatting sqref="L18">
    <cfRule type="cellIs" dxfId="990" priority="505" operator="greaterThan">
      <formula>$L$10</formula>
    </cfRule>
  </conditionalFormatting>
  <conditionalFormatting sqref="K18">
    <cfRule type="cellIs" dxfId="989" priority="504" operator="greaterThan">
      <formula>$K$10</formula>
    </cfRule>
  </conditionalFormatting>
  <conditionalFormatting sqref="B18:D18">
    <cfRule type="cellIs" dxfId="988" priority="503" operator="greaterThan">
      <formula>#REF!</formula>
    </cfRule>
  </conditionalFormatting>
  <conditionalFormatting sqref="E18:G18">
    <cfRule type="cellIs" dxfId="987" priority="502" operator="greaterThan">
      <formula>$E$10</formula>
    </cfRule>
  </conditionalFormatting>
  <conditionalFormatting sqref="B18:D18">
    <cfRule type="cellIs" dxfId="986" priority="501" operator="greaterThan">
      <formula>#REF!</formula>
    </cfRule>
  </conditionalFormatting>
  <conditionalFormatting sqref="E18:G18">
    <cfRule type="cellIs" dxfId="985" priority="500" operator="greaterThan">
      <formula>$E$10</formula>
    </cfRule>
  </conditionalFormatting>
  <conditionalFormatting sqref="P18">
    <cfRule type="cellIs" dxfId="984" priority="499" operator="greaterThan">
      <formula>$P$10</formula>
    </cfRule>
  </conditionalFormatting>
  <conditionalFormatting sqref="P18">
    <cfRule type="cellIs" dxfId="983" priority="498" operator="greaterThan">
      <formula>$P$10</formula>
    </cfRule>
  </conditionalFormatting>
  <conditionalFormatting sqref="N18">
    <cfRule type="cellIs" dxfId="982" priority="497" operator="greaterThan">
      <formula>$M$10</formula>
    </cfRule>
  </conditionalFormatting>
  <conditionalFormatting sqref="N18">
    <cfRule type="cellIs" dxfId="981" priority="496" operator="greaterThan">
      <formula>$M$10</formula>
    </cfRule>
  </conditionalFormatting>
  <conditionalFormatting sqref="O18">
    <cfRule type="cellIs" dxfId="980" priority="494" operator="greaterThan">
      <formula>$M$10</formula>
    </cfRule>
  </conditionalFormatting>
  <conditionalFormatting sqref="O18">
    <cfRule type="cellIs" dxfId="979" priority="493" operator="greaterThan">
      <formula>$M$10</formula>
    </cfRule>
  </conditionalFormatting>
  <conditionalFormatting sqref="H18">
    <cfRule type="cellIs" dxfId="978" priority="492" operator="greaterThan">
      <formula>$E$10</formula>
    </cfRule>
  </conditionalFormatting>
  <conditionalFormatting sqref="H18">
    <cfRule type="cellIs" dxfId="977" priority="491" operator="greaterThan">
      <formula>$E$10</formula>
    </cfRule>
  </conditionalFormatting>
  <conditionalFormatting sqref="J19">
    <cfRule type="cellIs" dxfId="976" priority="426" operator="greaterThan">
      <formula>$J$10</formula>
    </cfRule>
  </conditionalFormatting>
  <conditionalFormatting sqref="J19">
    <cfRule type="cellIs" dxfId="975" priority="425" operator="greaterThan">
      <formula>$J$10</formula>
    </cfRule>
  </conditionalFormatting>
  <conditionalFormatting sqref="M19">
    <cfRule type="cellIs" dxfId="974" priority="424" operator="greaterThan">
      <formula>$M$10</formula>
    </cfRule>
  </conditionalFormatting>
  <conditionalFormatting sqref="L19">
    <cfRule type="cellIs" dxfId="973" priority="423" operator="greaterThan">
      <formula>$L$10</formula>
    </cfRule>
  </conditionalFormatting>
  <conditionalFormatting sqref="M19">
    <cfRule type="cellIs" dxfId="972" priority="422" operator="greaterThan">
      <formula>$M$10</formula>
    </cfRule>
  </conditionalFormatting>
  <conditionalFormatting sqref="L19">
    <cfRule type="cellIs" dxfId="971" priority="421" operator="greaterThan">
      <formula>$L$10</formula>
    </cfRule>
  </conditionalFormatting>
  <conditionalFormatting sqref="K19">
    <cfRule type="cellIs" dxfId="970" priority="420" operator="greaterThan">
      <formula>$K$10</formula>
    </cfRule>
  </conditionalFormatting>
  <conditionalFormatting sqref="B19:D19">
    <cfRule type="cellIs" dxfId="969" priority="419" operator="greaterThan">
      <formula>#REF!</formula>
    </cfRule>
  </conditionalFormatting>
  <conditionalFormatting sqref="E19:G19">
    <cfRule type="cellIs" dxfId="968" priority="418" operator="greaterThan">
      <formula>$E$10</formula>
    </cfRule>
  </conditionalFormatting>
  <conditionalFormatting sqref="B19:D19">
    <cfRule type="cellIs" dxfId="967" priority="417" operator="greaterThan">
      <formula>#REF!</formula>
    </cfRule>
  </conditionalFormatting>
  <conditionalFormatting sqref="E19:G19">
    <cfRule type="cellIs" dxfId="966" priority="416" operator="greaterThan">
      <formula>$E$10</formula>
    </cfRule>
  </conditionalFormatting>
  <conditionalFormatting sqref="P19">
    <cfRule type="cellIs" dxfId="965" priority="415" operator="greaterThan">
      <formula>$P$10</formula>
    </cfRule>
  </conditionalFormatting>
  <conditionalFormatting sqref="P19">
    <cfRule type="cellIs" dxfId="964" priority="414" operator="greaterThan">
      <formula>$P$10</formula>
    </cfRule>
  </conditionalFormatting>
  <conditionalFormatting sqref="J20">
    <cfRule type="cellIs" dxfId="963" priority="413" operator="greaterThan">
      <formula>$J$10</formula>
    </cfRule>
  </conditionalFormatting>
  <conditionalFormatting sqref="J20">
    <cfRule type="cellIs" dxfId="962" priority="412" operator="greaterThan">
      <formula>$J$10</formula>
    </cfRule>
  </conditionalFormatting>
  <conditionalFormatting sqref="M20">
    <cfRule type="cellIs" dxfId="961" priority="411" operator="greaterThan">
      <formula>$M$10</formula>
    </cfRule>
  </conditionalFormatting>
  <conditionalFormatting sqref="L20">
    <cfRule type="cellIs" dxfId="960" priority="410" operator="greaterThan">
      <formula>$L$10</formula>
    </cfRule>
  </conditionalFormatting>
  <conditionalFormatting sqref="M20">
    <cfRule type="cellIs" dxfId="959" priority="409" operator="greaterThan">
      <formula>$M$10</formula>
    </cfRule>
  </conditionalFormatting>
  <conditionalFormatting sqref="L20">
    <cfRule type="cellIs" dxfId="958" priority="408" operator="greaterThan">
      <formula>$L$10</formula>
    </cfRule>
  </conditionalFormatting>
  <conditionalFormatting sqref="K20">
    <cfRule type="cellIs" dxfId="957" priority="407" operator="greaterThan">
      <formula>$K$10</formula>
    </cfRule>
  </conditionalFormatting>
  <conditionalFormatting sqref="B20:D20">
    <cfRule type="cellIs" dxfId="956" priority="406" operator="greaterThan">
      <formula>#REF!</formula>
    </cfRule>
  </conditionalFormatting>
  <conditionalFormatting sqref="E20:G20">
    <cfRule type="cellIs" dxfId="955" priority="405" operator="greaterThan">
      <formula>$E$10</formula>
    </cfRule>
  </conditionalFormatting>
  <conditionalFormatting sqref="B20:D20">
    <cfRule type="cellIs" dxfId="954" priority="404" operator="greaterThan">
      <formula>#REF!</formula>
    </cfRule>
  </conditionalFormatting>
  <conditionalFormatting sqref="E20:G20">
    <cfRule type="cellIs" dxfId="953" priority="403" operator="greaterThan">
      <formula>$E$10</formula>
    </cfRule>
  </conditionalFormatting>
  <conditionalFormatting sqref="P20">
    <cfRule type="cellIs" dxfId="952" priority="402" operator="greaterThan">
      <formula>$P$10</formula>
    </cfRule>
  </conditionalFormatting>
  <conditionalFormatting sqref="P20">
    <cfRule type="cellIs" dxfId="951" priority="401" operator="greaterThan">
      <formula>$P$10</formula>
    </cfRule>
  </conditionalFormatting>
  <conditionalFormatting sqref="N19">
    <cfRule type="cellIs" dxfId="950" priority="400" operator="greaterThan">
      <formula>$M$10</formula>
    </cfRule>
  </conditionalFormatting>
  <conditionalFormatting sqref="N19">
    <cfRule type="cellIs" dxfId="949" priority="399" operator="greaterThan">
      <formula>$M$10</formula>
    </cfRule>
  </conditionalFormatting>
  <conditionalFormatting sqref="N20">
    <cfRule type="cellIs" dxfId="948" priority="398" operator="greaterThan">
      <formula>$M$10</formula>
    </cfRule>
  </conditionalFormatting>
  <conditionalFormatting sqref="N20">
    <cfRule type="cellIs" dxfId="947" priority="397" operator="greaterThan">
      <formula>$M$10</formula>
    </cfRule>
  </conditionalFormatting>
  <conditionalFormatting sqref="Q19">
    <cfRule type="cellIs" dxfId="946" priority="396" operator="greaterThan">
      <formula>#REF!</formula>
    </cfRule>
  </conditionalFormatting>
  <conditionalFormatting sqref="Q20">
    <cfRule type="cellIs" dxfId="945" priority="395" operator="greaterThan">
      <formula>#REF!</formula>
    </cfRule>
  </conditionalFormatting>
  <conditionalFormatting sqref="J21">
    <cfRule type="cellIs" dxfId="944" priority="394" operator="greaterThan">
      <formula>$J$10</formula>
    </cfRule>
  </conditionalFormatting>
  <conditionalFormatting sqref="J21">
    <cfRule type="cellIs" dxfId="943" priority="393" operator="greaterThan">
      <formula>$J$10</formula>
    </cfRule>
  </conditionalFormatting>
  <conditionalFormatting sqref="M21">
    <cfRule type="cellIs" dxfId="942" priority="392" operator="greaterThan">
      <formula>$M$10</formula>
    </cfRule>
  </conditionalFormatting>
  <conditionalFormatting sqref="L21">
    <cfRule type="cellIs" dxfId="941" priority="391" operator="greaterThan">
      <formula>$L$10</formula>
    </cfRule>
  </conditionalFormatting>
  <conditionalFormatting sqref="M21">
    <cfRule type="cellIs" dxfId="940" priority="390" operator="greaterThan">
      <formula>$M$10</formula>
    </cfRule>
  </conditionalFormatting>
  <conditionalFormatting sqref="L21">
    <cfRule type="cellIs" dxfId="939" priority="389" operator="greaterThan">
      <formula>$L$10</formula>
    </cfRule>
  </conditionalFormatting>
  <conditionalFormatting sqref="K21">
    <cfRule type="cellIs" dxfId="938" priority="388" operator="greaterThan">
      <formula>$K$10</formula>
    </cfRule>
  </conditionalFormatting>
  <conditionalFormatting sqref="B21:D21">
    <cfRule type="cellIs" dxfId="937" priority="387" operator="greaterThan">
      <formula>#REF!</formula>
    </cfRule>
  </conditionalFormatting>
  <conditionalFormatting sqref="E21:G21">
    <cfRule type="cellIs" dxfId="936" priority="386" operator="greaterThan">
      <formula>$E$10</formula>
    </cfRule>
  </conditionalFormatting>
  <conditionalFormatting sqref="B21:D21">
    <cfRule type="cellIs" dxfId="935" priority="385" operator="greaterThan">
      <formula>#REF!</formula>
    </cfRule>
  </conditionalFormatting>
  <conditionalFormatting sqref="E21:G21">
    <cfRule type="cellIs" dxfId="934" priority="384" operator="greaterThan">
      <formula>$E$10</formula>
    </cfRule>
  </conditionalFormatting>
  <conditionalFormatting sqref="P21">
    <cfRule type="cellIs" dxfId="933" priority="383" operator="greaterThan">
      <formula>$P$10</formula>
    </cfRule>
  </conditionalFormatting>
  <conditionalFormatting sqref="P21">
    <cfRule type="cellIs" dxfId="932" priority="382" operator="greaterThan">
      <formula>$P$10</formula>
    </cfRule>
  </conditionalFormatting>
  <conditionalFormatting sqref="N21">
    <cfRule type="cellIs" dxfId="931" priority="381" operator="greaterThan">
      <formula>$M$10</formula>
    </cfRule>
  </conditionalFormatting>
  <conditionalFormatting sqref="N21">
    <cfRule type="cellIs" dxfId="930" priority="380" operator="greaterThan">
      <formula>$M$10</formula>
    </cfRule>
  </conditionalFormatting>
  <conditionalFormatting sqref="Q21">
    <cfRule type="cellIs" dxfId="929" priority="379" operator="greaterThan">
      <formula>#REF!</formula>
    </cfRule>
  </conditionalFormatting>
  <conditionalFormatting sqref="J22">
    <cfRule type="cellIs" dxfId="928" priority="378" operator="greaterThan">
      <formula>$J$10</formula>
    </cfRule>
  </conditionalFormatting>
  <conditionalFormatting sqref="J22">
    <cfRule type="cellIs" dxfId="927" priority="377" operator="greaterThan">
      <formula>$J$10</formula>
    </cfRule>
  </conditionalFormatting>
  <conditionalFormatting sqref="M22">
    <cfRule type="cellIs" dxfId="926" priority="376" operator="greaterThan">
      <formula>$M$10</formula>
    </cfRule>
  </conditionalFormatting>
  <conditionalFormatting sqref="L22">
    <cfRule type="cellIs" dxfId="925" priority="375" operator="greaterThan">
      <formula>$L$10</formula>
    </cfRule>
  </conditionalFormatting>
  <conditionalFormatting sqref="M22">
    <cfRule type="cellIs" dxfId="924" priority="374" operator="greaterThan">
      <formula>$M$10</formula>
    </cfRule>
  </conditionalFormatting>
  <conditionalFormatting sqref="L22">
    <cfRule type="cellIs" dxfId="923" priority="373" operator="greaterThan">
      <formula>$L$10</formula>
    </cfRule>
  </conditionalFormatting>
  <conditionalFormatting sqref="K22">
    <cfRule type="cellIs" dxfId="922" priority="372" operator="greaterThan">
      <formula>$K$10</formula>
    </cfRule>
  </conditionalFormatting>
  <conditionalFormatting sqref="B22:D22">
    <cfRule type="cellIs" dxfId="921" priority="371" operator="greaterThan">
      <formula>#REF!</formula>
    </cfRule>
  </conditionalFormatting>
  <conditionalFormatting sqref="E22:G22">
    <cfRule type="cellIs" dxfId="920" priority="370" operator="greaterThan">
      <formula>$E$10</formula>
    </cfRule>
  </conditionalFormatting>
  <conditionalFormatting sqref="B22:D22">
    <cfRule type="cellIs" dxfId="919" priority="369" operator="greaterThan">
      <formula>#REF!</formula>
    </cfRule>
  </conditionalFormatting>
  <conditionalFormatting sqref="E22:G22">
    <cfRule type="cellIs" dxfId="918" priority="368" operator="greaterThan">
      <formula>$E$10</formula>
    </cfRule>
  </conditionalFormatting>
  <conditionalFormatting sqref="P22">
    <cfRule type="cellIs" dxfId="917" priority="367" operator="greaterThan">
      <formula>$P$10</formula>
    </cfRule>
  </conditionalFormatting>
  <conditionalFormatting sqref="P22">
    <cfRule type="cellIs" dxfId="916" priority="366" operator="greaterThan">
      <formula>$P$10</formula>
    </cfRule>
  </conditionalFormatting>
  <conditionalFormatting sqref="N22">
    <cfRule type="cellIs" dxfId="915" priority="365" operator="greaterThan">
      <formula>$M$10</formula>
    </cfRule>
  </conditionalFormatting>
  <conditionalFormatting sqref="N22">
    <cfRule type="cellIs" dxfId="914" priority="364" operator="greaterThan">
      <formula>$M$10</formula>
    </cfRule>
  </conditionalFormatting>
  <conditionalFormatting sqref="Q22">
    <cfRule type="cellIs" dxfId="913" priority="363" operator="greaterThan">
      <formula>#REF!</formula>
    </cfRule>
  </conditionalFormatting>
  <conditionalFormatting sqref="O19:O22">
    <cfRule type="cellIs" dxfId="912" priority="362" operator="greaterThan">
      <formula>$M$10</formula>
    </cfRule>
  </conditionalFormatting>
  <conditionalFormatting sqref="O19:O22">
    <cfRule type="cellIs" dxfId="911" priority="361" operator="greaterThan">
      <formula>$M$10</formula>
    </cfRule>
  </conditionalFormatting>
  <conditionalFormatting sqref="H19:H22">
    <cfRule type="cellIs" dxfId="910" priority="360" operator="greaterThan">
      <formula>$E$10</formula>
    </cfRule>
  </conditionalFormatting>
  <conditionalFormatting sqref="H19:H22">
    <cfRule type="cellIs" dxfId="909" priority="359" operator="greaterThan">
      <formula>$E$10</formula>
    </cfRule>
  </conditionalFormatting>
  <conditionalFormatting sqref="J23">
    <cfRule type="cellIs" dxfId="908" priority="358" operator="greaterThan">
      <formula>$J$10</formula>
    </cfRule>
  </conditionalFormatting>
  <conditionalFormatting sqref="J23">
    <cfRule type="cellIs" dxfId="907" priority="357" operator="greaterThan">
      <formula>$J$10</formula>
    </cfRule>
  </conditionalFormatting>
  <conditionalFormatting sqref="M23">
    <cfRule type="cellIs" dxfId="906" priority="356" operator="greaterThan">
      <formula>$M$10</formula>
    </cfRule>
  </conditionalFormatting>
  <conditionalFormatting sqref="L23">
    <cfRule type="cellIs" dxfId="905" priority="355" operator="greaterThan">
      <formula>$L$10</formula>
    </cfRule>
  </conditionalFormatting>
  <conditionalFormatting sqref="M23">
    <cfRule type="cellIs" dxfId="904" priority="354" operator="greaterThan">
      <formula>$M$10</formula>
    </cfRule>
  </conditionalFormatting>
  <conditionalFormatting sqref="L23">
    <cfRule type="cellIs" dxfId="903" priority="353" operator="greaterThan">
      <formula>$L$10</formula>
    </cfRule>
  </conditionalFormatting>
  <conditionalFormatting sqref="K23">
    <cfRule type="cellIs" dxfId="902" priority="352" operator="greaterThan">
      <formula>$K$10</formula>
    </cfRule>
  </conditionalFormatting>
  <conditionalFormatting sqref="B23:D23">
    <cfRule type="cellIs" dxfId="901" priority="351" operator="greaterThan">
      <formula>#REF!</formula>
    </cfRule>
  </conditionalFormatting>
  <conditionalFormatting sqref="E23:G23">
    <cfRule type="cellIs" dxfId="900" priority="350" operator="greaterThan">
      <formula>$E$10</formula>
    </cfRule>
  </conditionalFormatting>
  <conditionalFormatting sqref="B23:D23">
    <cfRule type="cellIs" dxfId="899" priority="349" operator="greaterThan">
      <formula>#REF!</formula>
    </cfRule>
  </conditionalFormatting>
  <conditionalFormatting sqref="E23:G23">
    <cfRule type="cellIs" dxfId="898" priority="348" operator="greaterThan">
      <formula>$E$10</formula>
    </cfRule>
  </conditionalFormatting>
  <conditionalFormatting sqref="P23">
    <cfRule type="cellIs" dxfId="897" priority="347" operator="greaterThan">
      <formula>$P$10</formula>
    </cfRule>
  </conditionalFormatting>
  <conditionalFormatting sqref="P23">
    <cfRule type="cellIs" dxfId="896" priority="346" operator="greaterThan">
      <formula>$P$10</formula>
    </cfRule>
  </conditionalFormatting>
  <conditionalFormatting sqref="N23">
    <cfRule type="cellIs" dxfId="895" priority="345" operator="greaterThan">
      <formula>$M$10</formula>
    </cfRule>
  </conditionalFormatting>
  <conditionalFormatting sqref="N23">
    <cfRule type="cellIs" dxfId="894" priority="344" operator="greaterThan">
      <formula>$M$10</formula>
    </cfRule>
  </conditionalFormatting>
  <conditionalFormatting sqref="Q23">
    <cfRule type="cellIs" dxfId="893" priority="343" operator="greaterThan">
      <formula>#REF!</formula>
    </cfRule>
  </conditionalFormatting>
  <conditionalFormatting sqref="J24">
    <cfRule type="cellIs" dxfId="892" priority="342" operator="greaterThan">
      <formula>$J$10</formula>
    </cfRule>
  </conditionalFormatting>
  <conditionalFormatting sqref="J24">
    <cfRule type="cellIs" dxfId="891" priority="341" operator="greaterThan">
      <formula>$J$10</formula>
    </cfRule>
  </conditionalFormatting>
  <conditionalFormatting sqref="M24">
    <cfRule type="cellIs" dxfId="890" priority="340" operator="greaterThan">
      <formula>$M$10</formula>
    </cfRule>
  </conditionalFormatting>
  <conditionalFormatting sqref="L24">
    <cfRule type="cellIs" dxfId="889" priority="339" operator="greaterThan">
      <formula>$L$10</formula>
    </cfRule>
  </conditionalFormatting>
  <conditionalFormatting sqref="M24">
    <cfRule type="cellIs" dxfId="888" priority="338" operator="greaterThan">
      <formula>$M$10</formula>
    </cfRule>
  </conditionalFormatting>
  <conditionalFormatting sqref="L24">
    <cfRule type="cellIs" dxfId="887" priority="337" operator="greaterThan">
      <formula>$L$10</formula>
    </cfRule>
  </conditionalFormatting>
  <conditionalFormatting sqref="K24">
    <cfRule type="cellIs" dxfId="886" priority="336" operator="greaterThan">
      <formula>$K$10</formula>
    </cfRule>
  </conditionalFormatting>
  <conditionalFormatting sqref="B24:D24">
    <cfRule type="cellIs" dxfId="885" priority="335" operator="greaterThan">
      <formula>#REF!</formula>
    </cfRule>
  </conditionalFormatting>
  <conditionalFormatting sqref="B24:D24">
    <cfRule type="cellIs" dxfId="884" priority="334" operator="greaterThan">
      <formula>#REF!</formula>
    </cfRule>
  </conditionalFormatting>
  <conditionalFormatting sqref="P24">
    <cfRule type="cellIs" dxfId="883" priority="333" operator="greaterThan">
      <formula>$P$10</formula>
    </cfRule>
  </conditionalFormatting>
  <conditionalFormatting sqref="P24">
    <cfRule type="cellIs" dxfId="882" priority="332" operator="greaterThan">
      <formula>$P$10</formula>
    </cfRule>
  </conditionalFormatting>
  <conditionalFormatting sqref="N24">
    <cfRule type="cellIs" dxfId="881" priority="331" operator="greaterThan">
      <formula>$M$10</formula>
    </cfRule>
  </conditionalFormatting>
  <conditionalFormatting sqref="N24">
    <cfRule type="cellIs" dxfId="880" priority="330" operator="greaterThan">
      <formula>$M$10</formula>
    </cfRule>
  </conditionalFormatting>
  <conditionalFormatting sqref="E24">
    <cfRule type="cellIs" dxfId="879" priority="329" operator="greaterThan">
      <formula>#REF!</formula>
    </cfRule>
  </conditionalFormatting>
  <conditionalFormatting sqref="E24">
    <cfRule type="cellIs" dxfId="878" priority="328" operator="greaterThan">
      <formula>#REF!</formula>
    </cfRule>
  </conditionalFormatting>
  <conditionalFormatting sqref="F24">
    <cfRule type="cellIs" dxfId="877" priority="327" operator="greaterThan">
      <formula>#REF!</formula>
    </cfRule>
  </conditionalFormatting>
  <conditionalFormatting sqref="F24">
    <cfRule type="cellIs" dxfId="876" priority="326" operator="greaterThan">
      <formula>#REF!</formula>
    </cfRule>
  </conditionalFormatting>
  <conditionalFormatting sqref="G24">
    <cfRule type="cellIs" dxfId="875" priority="325" operator="greaterThan">
      <formula>#REF!</formula>
    </cfRule>
  </conditionalFormatting>
  <conditionalFormatting sqref="G24">
    <cfRule type="cellIs" dxfId="874" priority="324" operator="greaterThan">
      <formula>#REF!</formula>
    </cfRule>
  </conditionalFormatting>
  <conditionalFormatting sqref="Q24">
    <cfRule type="cellIs" dxfId="873" priority="323" operator="greaterThan">
      <formula>#REF!</formula>
    </cfRule>
  </conditionalFormatting>
  <conditionalFormatting sqref="O23:O24">
    <cfRule type="cellIs" dxfId="872" priority="322" operator="greaterThan">
      <formula>$M$10</formula>
    </cfRule>
  </conditionalFormatting>
  <conditionalFormatting sqref="O23:O24">
    <cfRule type="cellIs" dxfId="871" priority="321" operator="greaterThan">
      <formula>$M$10</formula>
    </cfRule>
  </conditionalFormatting>
  <conditionalFormatting sqref="H23">
    <cfRule type="cellIs" dxfId="870" priority="320" operator="greaterThan">
      <formula>$E$10</formula>
    </cfRule>
  </conditionalFormatting>
  <conditionalFormatting sqref="H23">
    <cfRule type="cellIs" dxfId="869" priority="319" operator="greaterThan">
      <formula>$E$10</formula>
    </cfRule>
  </conditionalFormatting>
  <conditionalFormatting sqref="H24">
    <cfRule type="cellIs" dxfId="868" priority="318" operator="greaterThan">
      <formula>$E$10</formula>
    </cfRule>
  </conditionalFormatting>
  <conditionalFormatting sqref="H24">
    <cfRule type="cellIs" dxfId="867" priority="317" operator="greaterThan">
      <formula>$E$10</formula>
    </cfRule>
  </conditionalFormatting>
  <conditionalFormatting sqref="Q25">
    <cfRule type="cellIs" dxfId="866" priority="301" operator="greaterThan">
      <formula>#REF!</formula>
    </cfRule>
  </conditionalFormatting>
  <conditionalFormatting sqref="J25">
    <cfRule type="cellIs" dxfId="865" priority="316" operator="greaterThan">
      <formula>$J$10</formula>
    </cfRule>
  </conditionalFormatting>
  <conditionalFormatting sqref="J25">
    <cfRule type="cellIs" dxfId="864" priority="315" operator="greaterThan">
      <formula>$J$10</formula>
    </cfRule>
  </conditionalFormatting>
  <conditionalFormatting sqref="M25">
    <cfRule type="cellIs" dxfId="863" priority="314" operator="greaterThan">
      <formula>$M$10</formula>
    </cfRule>
  </conditionalFormatting>
  <conditionalFormatting sqref="L25">
    <cfRule type="cellIs" dxfId="862" priority="313" operator="greaterThan">
      <formula>$L$10</formula>
    </cfRule>
  </conditionalFormatting>
  <conditionalFormatting sqref="M25">
    <cfRule type="cellIs" dxfId="861" priority="312" operator="greaterThan">
      <formula>$M$10</formula>
    </cfRule>
  </conditionalFormatting>
  <conditionalFormatting sqref="L25">
    <cfRule type="cellIs" dxfId="860" priority="311" operator="greaterThan">
      <formula>$L$10</formula>
    </cfRule>
  </conditionalFormatting>
  <conditionalFormatting sqref="K25">
    <cfRule type="cellIs" dxfId="859" priority="310" operator="greaterThan">
      <formula>$K$10</formula>
    </cfRule>
  </conditionalFormatting>
  <conditionalFormatting sqref="B25:D25">
    <cfRule type="cellIs" dxfId="858" priority="309" operator="greaterThan">
      <formula>#REF!</formula>
    </cfRule>
  </conditionalFormatting>
  <conditionalFormatting sqref="E25:G25">
    <cfRule type="cellIs" dxfId="857" priority="308" operator="greaterThan">
      <formula>$E$10</formula>
    </cfRule>
  </conditionalFormatting>
  <conditionalFormatting sqref="B25:D25">
    <cfRule type="cellIs" dxfId="856" priority="307" operator="greaterThan">
      <formula>#REF!</formula>
    </cfRule>
  </conditionalFormatting>
  <conditionalFormatting sqref="E25:G25">
    <cfRule type="cellIs" dxfId="855" priority="306" operator="greaterThan">
      <formula>$E$10</formula>
    </cfRule>
  </conditionalFormatting>
  <conditionalFormatting sqref="P25">
    <cfRule type="cellIs" dxfId="854" priority="305" operator="greaterThan">
      <formula>$P$10</formula>
    </cfRule>
  </conditionalFormatting>
  <conditionalFormatting sqref="P25">
    <cfRule type="cellIs" dxfId="853" priority="304" operator="greaterThan">
      <formula>$P$10</formula>
    </cfRule>
  </conditionalFormatting>
  <conditionalFormatting sqref="N25">
    <cfRule type="cellIs" dxfId="852" priority="303" operator="greaterThan">
      <formula>$M$10</formula>
    </cfRule>
  </conditionalFormatting>
  <conditionalFormatting sqref="N25">
    <cfRule type="cellIs" dxfId="851" priority="302" operator="greaterThan">
      <formula>$M$10</formula>
    </cfRule>
  </conditionalFormatting>
  <conditionalFormatting sqref="O25">
    <cfRule type="cellIs" dxfId="850" priority="300" operator="greaterThan">
      <formula>$M$10</formula>
    </cfRule>
  </conditionalFormatting>
  <conditionalFormatting sqref="O25">
    <cfRule type="cellIs" dxfId="849" priority="299" operator="greaterThan">
      <formula>$M$10</formula>
    </cfRule>
  </conditionalFormatting>
  <conditionalFormatting sqref="H25">
    <cfRule type="cellIs" dxfId="848" priority="298" operator="greaterThan">
      <formula>$E$10</formula>
    </cfRule>
  </conditionalFormatting>
  <conditionalFormatting sqref="H25">
    <cfRule type="cellIs" dxfId="847" priority="297" operator="greaterThan">
      <formula>$E$10</formula>
    </cfRule>
  </conditionalFormatting>
  <conditionalFormatting sqref="J26">
    <cfRule type="cellIs" dxfId="846" priority="296" operator="greaterThan">
      <formula>$J$10</formula>
    </cfRule>
  </conditionalFormatting>
  <conditionalFormatting sqref="J26">
    <cfRule type="cellIs" dxfId="845" priority="295" operator="greaterThan">
      <formula>$J$10</formula>
    </cfRule>
  </conditionalFormatting>
  <conditionalFormatting sqref="M26">
    <cfRule type="cellIs" dxfId="844" priority="294" operator="greaterThan">
      <formula>$M$10</formula>
    </cfRule>
  </conditionalFormatting>
  <conditionalFormatting sqref="L26">
    <cfRule type="cellIs" dxfId="843" priority="293" operator="greaterThan">
      <formula>$L$10</formula>
    </cfRule>
  </conditionalFormatting>
  <conditionalFormatting sqref="M26">
    <cfRule type="cellIs" dxfId="842" priority="292" operator="greaterThan">
      <formula>$M$10</formula>
    </cfRule>
  </conditionalFormatting>
  <conditionalFormatting sqref="L26">
    <cfRule type="cellIs" dxfId="841" priority="291" operator="greaterThan">
      <formula>$L$10</formula>
    </cfRule>
  </conditionalFormatting>
  <conditionalFormatting sqref="K26">
    <cfRule type="cellIs" dxfId="840" priority="290" operator="greaterThan">
      <formula>$K$10</formula>
    </cfRule>
  </conditionalFormatting>
  <conditionalFormatting sqref="B26:D26">
    <cfRule type="cellIs" dxfId="839" priority="289" operator="greaterThan">
      <formula>#REF!</formula>
    </cfRule>
  </conditionalFormatting>
  <conditionalFormatting sqref="E26:G26">
    <cfRule type="cellIs" dxfId="838" priority="288" operator="greaterThan">
      <formula>$E$10</formula>
    </cfRule>
  </conditionalFormatting>
  <conditionalFormatting sqref="B26:D26">
    <cfRule type="cellIs" dxfId="837" priority="287" operator="greaterThan">
      <formula>#REF!</formula>
    </cfRule>
  </conditionalFormatting>
  <conditionalFormatting sqref="E26:G26">
    <cfRule type="cellIs" dxfId="836" priority="286" operator="greaterThan">
      <formula>$E$10</formula>
    </cfRule>
  </conditionalFormatting>
  <conditionalFormatting sqref="P26">
    <cfRule type="cellIs" dxfId="835" priority="285" operator="greaterThan">
      <formula>$P$10</formula>
    </cfRule>
  </conditionalFormatting>
  <conditionalFormatting sqref="P26">
    <cfRule type="cellIs" dxfId="834" priority="284" operator="greaterThan">
      <formula>$P$10</formula>
    </cfRule>
  </conditionalFormatting>
  <conditionalFormatting sqref="J27">
    <cfRule type="cellIs" dxfId="833" priority="283" operator="greaterThan">
      <formula>$J$10</formula>
    </cfRule>
  </conditionalFormatting>
  <conditionalFormatting sqref="J27">
    <cfRule type="cellIs" dxfId="832" priority="282" operator="greaterThan">
      <formula>$J$10</formula>
    </cfRule>
  </conditionalFormatting>
  <conditionalFormatting sqref="M27">
    <cfRule type="cellIs" dxfId="831" priority="281" operator="greaterThan">
      <formula>$M$10</formula>
    </cfRule>
  </conditionalFormatting>
  <conditionalFormatting sqref="L27">
    <cfRule type="cellIs" dxfId="830" priority="280" operator="greaterThan">
      <formula>$L$10</formula>
    </cfRule>
  </conditionalFormatting>
  <conditionalFormatting sqref="M27">
    <cfRule type="cellIs" dxfId="829" priority="279" operator="greaterThan">
      <formula>$M$10</formula>
    </cfRule>
  </conditionalFormatting>
  <conditionalFormatting sqref="L27">
    <cfRule type="cellIs" dxfId="828" priority="278" operator="greaterThan">
      <formula>$L$10</formula>
    </cfRule>
  </conditionalFormatting>
  <conditionalFormatting sqref="K27">
    <cfRule type="cellIs" dxfId="827" priority="277" operator="greaterThan">
      <formula>$K$10</formula>
    </cfRule>
  </conditionalFormatting>
  <conditionalFormatting sqref="B27:D27">
    <cfRule type="cellIs" dxfId="826" priority="276" operator="greaterThan">
      <formula>#REF!</formula>
    </cfRule>
  </conditionalFormatting>
  <conditionalFormatting sqref="E27:G27">
    <cfRule type="cellIs" dxfId="825" priority="275" operator="greaterThan">
      <formula>$E$10</formula>
    </cfRule>
  </conditionalFormatting>
  <conditionalFormatting sqref="B27:D27">
    <cfRule type="cellIs" dxfId="824" priority="274" operator="greaterThan">
      <formula>#REF!</formula>
    </cfRule>
  </conditionalFormatting>
  <conditionalFormatting sqref="E27:G27">
    <cfRule type="cellIs" dxfId="823" priority="273" operator="greaterThan">
      <formula>$E$10</formula>
    </cfRule>
  </conditionalFormatting>
  <conditionalFormatting sqref="P27">
    <cfRule type="cellIs" dxfId="822" priority="272" operator="greaterThan">
      <formula>$P$10</formula>
    </cfRule>
  </conditionalFormatting>
  <conditionalFormatting sqref="P27">
    <cfRule type="cellIs" dxfId="821" priority="271" operator="greaterThan">
      <formula>$P$10</formula>
    </cfRule>
  </conditionalFormatting>
  <conditionalFormatting sqref="N26">
    <cfRule type="cellIs" dxfId="820" priority="270" operator="greaterThan">
      <formula>$M$10</formula>
    </cfRule>
  </conditionalFormatting>
  <conditionalFormatting sqref="N26">
    <cfRule type="cellIs" dxfId="819" priority="269" operator="greaterThan">
      <formula>$M$10</formula>
    </cfRule>
  </conditionalFormatting>
  <conditionalFormatting sqref="N27">
    <cfRule type="cellIs" dxfId="818" priority="268" operator="greaterThan">
      <formula>$M$10</formula>
    </cfRule>
  </conditionalFormatting>
  <conditionalFormatting sqref="N27">
    <cfRule type="cellIs" dxfId="817" priority="267" operator="greaterThan">
      <formula>$M$10</formula>
    </cfRule>
  </conditionalFormatting>
  <conditionalFormatting sqref="Q26">
    <cfRule type="cellIs" dxfId="816" priority="266" operator="greaterThan">
      <formula>#REF!</formula>
    </cfRule>
  </conditionalFormatting>
  <conditionalFormatting sqref="Q27">
    <cfRule type="cellIs" dxfId="815" priority="265" operator="greaterThan">
      <formula>#REF!</formula>
    </cfRule>
  </conditionalFormatting>
  <conditionalFormatting sqref="J28">
    <cfRule type="cellIs" dxfId="814" priority="264" operator="greaterThan">
      <formula>$J$10</formula>
    </cfRule>
  </conditionalFormatting>
  <conditionalFormatting sqref="J28">
    <cfRule type="cellIs" dxfId="813" priority="263" operator="greaterThan">
      <formula>$J$10</formula>
    </cfRule>
  </conditionalFormatting>
  <conditionalFormatting sqref="M28">
    <cfRule type="cellIs" dxfId="812" priority="262" operator="greaterThan">
      <formula>$M$10</formula>
    </cfRule>
  </conditionalFormatting>
  <conditionalFormatting sqref="L28">
    <cfRule type="cellIs" dxfId="811" priority="261" operator="greaterThan">
      <formula>$L$10</formula>
    </cfRule>
  </conditionalFormatting>
  <conditionalFormatting sqref="M28">
    <cfRule type="cellIs" dxfId="810" priority="260" operator="greaterThan">
      <formula>$M$10</formula>
    </cfRule>
  </conditionalFormatting>
  <conditionalFormatting sqref="L28">
    <cfRule type="cellIs" dxfId="809" priority="259" operator="greaterThan">
      <formula>$L$10</formula>
    </cfRule>
  </conditionalFormatting>
  <conditionalFormatting sqref="K28">
    <cfRule type="cellIs" dxfId="808" priority="258" operator="greaterThan">
      <formula>$K$10</formula>
    </cfRule>
  </conditionalFormatting>
  <conditionalFormatting sqref="B28:D28">
    <cfRule type="cellIs" dxfId="807" priority="257" operator="greaterThan">
      <formula>#REF!</formula>
    </cfRule>
  </conditionalFormatting>
  <conditionalFormatting sqref="E28:G28">
    <cfRule type="cellIs" dxfId="806" priority="256" operator="greaterThan">
      <formula>$E$10</formula>
    </cfRule>
  </conditionalFormatting>
  <conditionalFormatting sqref="B28:D28">
    <cfRule type="cellIs" dxfId="805" priority="255" operator="greaterThan">
      <formula>#REF!</formula>
    </cfRule>
  </conditionalFormatting>
  <conditionalFormatting sqref="E28:G28">
    <cfRule type="cellIs" dxfId="804" priority="254" operator="greaterThan">
      <formula>$E$10</formula>
    </cfRule>
  </conditionalFormatting>
  <conditionalFormatting sqref="P28">
    <cfRule type="cellIs" dxfId="803" priority="253" operator="greaterThan">
      <formula>$P$10</formula>
    </cfRule>
  </conditionalFormatting>
  <conditionalFormatting sqref="P28">
    <cfRule type="cellIs" dxfId="802" priority="252" operator="greaterThan">
      <formula>$P$10</formula>
    </cfRule>
  </conditionalFormatting>
  <conditionalFormatting sqref="N28">
    <cfRule type="cellIs" dxfId="801" priority="251" operator="greaterThan">
      <formula>$M$10</formula>
    </cfRule>
  </conditionalFormatting>
  <conditionalFormatting sqref="N28">
    <cfRule type="cellIs" dxfId="800" priority="250" operator="greaterThan">
      <formula>$M$10</formula>
    </cfRule>
  </conditionalFormatting>
  <conditionalFormatting sqref="Q28">
    <cfRule type="cellIs" dxfId="799" priority="249" operator="greaterThan">
      <formula>#REF!</formula>
    </cfRule>
  </conditionalFormatting>
  <conditionalFormatting sqref="J29">
    <cfRule type="cellIs" dxfId="798" priority="248" operator="greaterThan">
      <formula>$J$10</formula>
    </cfRule>
  </conditionalFormatting>
  <conditionalFormatting sqref="J29">
    <cfRule type="cellIs" dxfId="797" priority="247" operator="greaterThan">
      <formula>$J$10</formula>
    </cfRule>
  </conditionalFormatting>
  <conditionalFormatting sqref="M29">
    <cfRule type="cellIs" dxfId="796" priority="246" operator="greaterThan">
      <formula>$M$10</formula>
    </cfRule>
  </conditionalFormatting>
  <conditionalFormatting sqref="L29">
    <cfRule type="cellIs" dxfId="795" priority="245" operator="greaterThan">
      <formula>$L$10</formula>
    </cfRule>
  </conditionalFormatting>
  <conditionalFormatting sqref="M29">
    <cfRule type="cellIs" dxfId="794" priority="244" operator="greaterThan">
      <formula>$M$10</formula>
    </cfRule>
  </conditionalFormatting>
  <conditionalFormatting sqref="L29">
    <cfRule type="cellIs" dxfId="793" priority="243" operator="greaterThan">
      <formula>$L$10</formula>
    </cfRule>
  </conditionalFormatting>
  <conditionalFormatting sqref="K29">
    <cfRule type="cellIs" dxfId="792" priority="242" operator="greaterThan">
      <formula>$K$10</formula>
    </cfRule>
  </conditionalFormatting>
  <conditionalFormatting sqref="B29:D29">
    <cfRule type="cellIs" dxfId="791" priority="241" operator="greaterThan">
      <formula>#REF!</formula>
    </cfRule>
  </conditionalFormatting>
  <conditionalFormatting sqref="E29:G29">
    <cfRule type="cellIs" dxfId="790" priority="240" operator="greaterThan">
      <formula>$E$10</formula>
    </cfRule>
  </conditionalFormatting>
  <conditionalFormatting sqref="B29:D29">
    <cfRule type="cellIs" dxfId="789" priority="239" operator="greaterThan">
      <formula>#REF!</formula>
    </cfRule>
  </conditionalFormatting>
  <conditionalFormatting sqref="E29:G29">
    <cfRule type="cellIs" dxfId="788" priority="238" operator="greaterThan">
      <formula>$E$10</formula>
    </cfRule>
  </conditionalFormatting>
  <conditionalFormatting sqref="P29">
    <cfRule type="cellIs" dxfId="787" priority="237" operator="greaterThan">
      <formula>$P$10</formula>
    </cfRule>
  </conditionalFormatting>
  <conditionalFormatting sqref="P29">
    <cfRule type="cellIs" dxfId="786" priority="236" operator="greaterThan">
      <formula>$P$10</formula>
    </cfRule>
  </conditionalFormatting>
  <conditionalFormatting sqref="N29">
    <cfRule type="cellIs" dxfId="785" priority="235" operator="greaterThan">
      <formula>$M$10</formula>
    </cfRule>
  </conditionalFormatting>
  <conditionalFormatting sqref="N29">
    <cfRule type="cellIs" dxfId="784" priority="234" operator="greaterThan">
      <formula>$M$10</formula>
    </cfRule>
  </conditionalFormatting>
  <conditionalFormatting sqref="Q29">
    <cfRule type="cellIs" dxfId="783" priority="233" operator="greaterThan">
      <formula>#REF!</formula>
    </cfRule>
  </conditionalFormatting>
  <conditionalFormatting sqref="O26:O29">
    <cfRule type="cellIs" dxfId="782" priority="232" operator="greaterThan">
      <formula>$M$10</formula>
    </cfRule>
  </conditionalFormatting>
  <conditionalFormatting sqref="O26:O29">
    <cfRule type="cellIs" dxfId="781" priority="231" operator="greaterThan">
      <formula>$M$10</formula>
    </cfRule>
  </conditionalFormatting>
  <conditionalFormatting sqref="H26:H29">
    <cfRule type="cellIs" dxfId="780" priority="230" operator="greaterThan">
      <formula>$E$10</formula>
    </cfRule>
  </conditionalFormatting>
  <conditionalFormatting sqref="H26:H29">
    <cfRule type="cellIs" dxfId="779" priority="229" operator="greaterThan">
      <formula>$E$10</formula>
    </cfRule>
  </conditionalFormatting>
  <conditionalFormatting sqref="J30">
    <cfRule type="cellIs" dxfId="778" priority="228" operator="greaterThan">
      <formula>$J$10</formula>
    </cfRule>
  </conditionalFormatting>
  <conditionalFormatting sqref="J30">
    <cfRule type="cellIs" dxfId="777" priority="227" operator="greaterThan">
      <formula>$J$10</formula>
    </cfRule>
  </conditionalFormatting>
  <conditionalFormatting sqref="M30">
    <cfRule type="cellIs" dxfId="776" priority="226" operator="greaterThan">
      <formula>$M$10</formula>
    </cfRule>
  </conditionalFormatting>
  <conditionalFormatting sqref="L30">
    <cfRule type="cellIs" dxfId="775" priority="225" operator="greaterThan">
      <formula>$L$10</formula>
    </cfRule>
  </conditionalFormatting>
  <conditionalFormatting sqref="M30">
    <cfRule type="cellIs" dxfId="774" priority="224" operator="greaterThan">
      <formula>$M$10</formula>
    </cfRule>
  </conditionalFormatting>
  <conditionalFormatting sqref="L30">
    <cfRule type="cellIs" dxfId="773" priority="223" operator="greaterThan">
      <formula>$L$10</formula>
    </cfRule>
  </conditionalFormatting>
  <conditionalFormatting sqref="K30">
    <cfRule type="cellIs" dxfId="772" priority="222" operator="greaterThan">
      <formula>$K$10</formula>
    </cfRule>
  </conditionalFormatting>
  <conditionalFormatting sqref="B30:D30">
    <cfRule type="cellIs" dxfId="771" priority="221" operator="greaterThan">
      <formula>#REF!</formula>
    </cfRule>
  </conditionalFormatting>
  <conditionalFormatting sqref="E30:G30">
    <cfRule type="cellIs" dxfId="770" priority="220" operator="greaterThan">
      <formula>$E$10</formula>
    </cfRule>
  </conditionalFormatting>
  <conditionalFormatting sqref="B30:D30">
    <cfRule type="cellIs" dxfId="769" priority="219" operator="greaterThan">
      <formula>#REF!</formula>
    </cfRule>
  </conditionalFormatting>
  <conditionalFormatting sqref="E30:G30">
    <cfRule type="cellIs" dxfId="768" priority="218" operator="greaterThan">
      <formula>$E$10</formula>
    </cfRule>
  </conditionalFormatting>
  <conditionalFormatting sqref="P30">
    <cfRule type="cellIs" dxfId="767" priority="217" operator="greaterThan">
      <formula>$P$10</formula>
    </cfRule>
  </conditionalFormatting>
  <conditionalFormatting sqref="P30">
    <cfRule type="cellIs" dxfId="766" priority="216" operator="greaterThan">
      <formula>$P$10</formula>
    </cfRule>
  </conditionalFormatting>
  <conditionalFormatting sqref="N30">
    <cfRule type="cellIs" dxfId="765" priority="215" operator="greaterThan">
      <formula>$M$10</formula>
    </cfRule>
  </conditionalFormatting>
  <conditionalFormatting sqref="N30">
    <cfRule type="cellIs" dxfId="764" priority="214" operator="greaterThan">
      <formula>$M$10</formula>
    </cfRule>
  </conditionalFormatting>
  <conditionalFormatting sqref="Q30">
    <cfRule type="cellIs" dxfId="763" priority="213" operator="greaterThan">
      <formula>#REF!</formula>
    </cfRule>
  </conditionalFormatting>
  <conditionalFormatting sqref="J31">
    <cfRule type="cellIs" dxfId="762" priority="212" operator="greaterThan">
      <formula>$J$10</formula>
    </cfRule>
  </conditionalFormatting>
  <conditionalFormatting sqref="J31">
    <cfRule type="cellIs" dxfId="761" priority="211" operator="greaterThan">
      <formula>$J$10</formula>
    </cfRule>
  </conditionalFormatting>
  <conditionalFormatting sqref="M31">
    <cfRule type="cellIs" dxfId="760" priority="210" operator="greaterThan">
      <formula>$M$10</formula>
    </cfRule>
  </conditionalFormatting>
  <conditionalFormatting sqref="L31">
    <cfRule type="cellIs" dxfId="759" priority="209" operator="greaterThan">
      <formula>$L$10</formula>
    </cfRule>
  </conditionalFormatting>
  <conditionalFormatting sqref="M31">
    <cfRule type="cellIs" dxfId="758" priority="208" operator="greaterThan">
      <formula>$M$10</formula>
    </cfRule>
  </conditionalFormatting>
  <conditionalFormatting sqref="L31">
    <cfRule type="cellIs" dxfId="757" priority="207" operator="greaterThan">
      <formula>$L$10</formula>
    </cfRule>
  </conditionalFormatting>
  <conditionalFormatting sqref="K31">
    <cfRule type="cellIs" dxfId="756" priority="206" operator="greaterThan">
      <formula>$K$10</formula>
    </cfRule>
  </conditionalFormatting>
  <conditionalFormatting sqref="B31:D31">
    <cfRule type="cellIs" dxfId="755" priority="205" operator="greaterThan">
      <formula>#REF!</formula>
    </cfRule>
  </conditionalFormatting>
  <conditionalFormatting sqref="B31:D31">
    <cfRule type="cellIs" dxfId="754" priority="204" operator="greaterThan">
      <formula>#REF!</formula>
    </cfRule>
  </conditionalFormatting>
  <conditionalFormatting sqref="P31">
    <cfRule type="cellIs" dxfId="753" priority="203" operator="greaterThan">
      <formula>$P$10</formula>
    </cfRule>
  </conditionalFormatting>
  <conditionalFormatting sqref="P31">
    <cfRule type="cellIs" dxfId="752" priority="202" operator="greaterThan">
      <formula>$P$10</formula>
    </cfRule>
  </conditionalFormatting>
  <conditionalFormatting sqref="N31">
    <cfRule type="cellIs" dxfId="751" priority="201" operator="greaterThan">
      <formula>$M$10</formula>
    </cfRule>
  </conditionalFormatting>
  <conditionalFormatting sqref="N31">
    <cfRule type="cellIs" dxfId="750" priority="200" operator="greaterThan">
      <formula>$M$10</formula>
    </cfRule>
  </conditionalFormatting>
  <conditionalFormatting sqref="E31">
    <cfRule type="cellIs" dxfId="749" priority="199" operator="greaterThan">
      <formula>#REF!</formula>
    </cfRule>
  </conditionalFormatting>
  <conditionalFormatting sqref="E31">
    <cfRule type="cellIs" dxfId="748" priority="198" operator="greaterThan">
      <formula>#REF!</formula>
    </cfRule>
  </conditionalFormatting>
  <conditionalFormatting sqref="F31">
    <cfRule type="cellIs" dxfId="747" priority="197" operator="greaterThan">
      <formula>#REF!</formula>
    </cfRule>
  </conditionalFormatting>
  <conditionalFormatting sqref="F31">
    <cfRule type="cellIs" dxfId="746" priority="196" operator="greaterThan">
      <formula>#REF!</formula>
    </cfRule>
  </conditionalFormatting>
  <conditionalFormatting sqref="G31">
    <cfRule type="cellIs" dxfId="745" priority="195" operator="greaterThan">
      <formula>#REF!</formula>
    </cfRule>
  </conditionalFormatting>
  <conditionalFormatting sqref="G31">
    <cfRule type="cellIs" dxfId="744" priority="194" operator="greaterThan">
      <formula>#REF!</formula>
    </cfRule>
  </conditionalFormatting>
  <conditionalFormatting sqref="Q31">
    <cfRule type="cellIs" dxfId="743" priority="193" operator="greaterThan">
      <formula>#REF!</formula>
    </cfRule>
  </conditionalFormatting>
  <conditionalFormatting sqref="O30:O31">
    <cfRule type="cellIs" dxfId="742" priority="192" operator="greaterThan">
      <formula>$M$10</formula>
    </cfRule>
  </conditionalFormatting>
  <conditionalFormatting sqref="O30:O31">
    <cfRule type="cellIs" dxfId="741" priority="191" operator="greaterThan">
      <formula>$M$10</formula>
    </cfRule>
  </conditionalFormatting>
  <conditionalFormatting sqref="H30">
    <cfRule type="cellIs" dxfId="740" priority="190" operator="greaterThan">
      <formula>$E$10</formula>
    </cfRule>
  </conditionalFormatting>
  <conditionalFormatting sqref="H30">
    <cfRule type="cellIs" dxfId="739" priority="189" operator="greaterThan">
      <formula>$E$10</formula>
    </cfRule>
  </conditionalFormatting>
  <conditionalFormatting sqref="H31">
    <cfRule type="cellIs" dxfId="738" priority="188" operator="greaterThan">
      <formula>$E$10</formula>
    </cfRule>
  </conditionalFormatting>
  <conditionalFormatting sqref="H31">
    <cfRule type="cellIs" dxfId="737" priority="187" operator="greaterThan">
      <formula>$E$10</formula>
    </cfRule>
  </conditionalFormatting>
  <conditionalFormatting sqref="Q32">
    <cfRule type="cellIs" dxfId="736" priority="171" operator="greaterThan">
      <formula>#REF!</formula>
    </cfRule>
  </conditionalFormatting>
  <conditionalFormatting sqref="J32">
    <cfRule type="cellIs" dxfId="735" priority="186" operator="greaterThan">
      <formula>$J$10</formula>
    </cfRule>
  </conditionalFormatting>
  <conditionalFormatting sqref="J32">
    <cfRule type="cellIs" dxfId="734" priority="185" operator="greaterThan">
      <formula>$J$10</formula>
    </cfRule>
  </conditionalFormatting>
  <conditionalFormatting sqref="M32">
    <cfRule type="cellIs" dxfId="733" priority="184" operator="greaterThan">
      <formula>$M$10</formula>
    </cfRule>
  </conditionalFormatting>
  <conditionalFormatting sqref="L32">
    <cfRule type="cellIs" dxfId="732" priority="183" operator="greaterThan">
      <formula>$L$10</formula>
    </cfRule>
  </conditionalFormatting>
  <conditionalFormatting sqref="M32">
    <cfRule type="cellIs" dxfId="731" priority="182" operator="greaterThan">
      <formula>$M$10</formula>
    </cfRule>
  </conditionalFormatting>
  <conditionalFormatting sqref="L32">
    <cfRule type="cellIs" dxfId="730" priority="181" operator="greaterThan">
      <formula>$L$10</formula>
    </cfRule>
  </conditionalFormatting>
  <conditionalFormatting sqref="K32">
    <cfRule type="cellIs" dxfId="729" priority="180" operator="greaterThan">
      <formula>$K$10</formula>
    </cfRule>
  </conditionalFormatting>
  <conditionalFormatting sqref="B32:D32">
    <cfRule type="cellIs" dxfId="728" priority="179" operator="greaterThan">
      <formula>#REF!</formula>
    </cfRule>
  </conditionalFormatting>
  <conditionalFormatting sqref="E32:G32">
    <cfRule type="cellIs" dxfId="727" priority="178" operator="greaterThan">
      <formula>$E$10</formula>
    </cfRule>
  </conditionalFormatting>
  <conditionalFormatting sqref="B32:D32">
    <cfRule type="cellIs" dxfId="726" priority="177" operator="greaterThan">
      <formula>#REF!</formula>
    </cfRule>
  </conditionalFormatting>
  <conditionalFormatting sqref="E32:G32">
    <cfRule type="cellIs" dxfId="725" priority="176" operator="greaterThan">
      <formula>$E$10</formula>
    </cfRule>
  </conditionalFormatting>
  <conditionalFormatting sqref="P32">
    <cfRule type="cellIs" dxfId="724" priority="175" operator="greaterThan">
      <formula>$P$10</formula>
    </cfRule>
  </conditionalFormatting>
  <conditionalFormatting sqref="P32">
    <cfRule type="cellIs" dxfId="723" priority="174" operator="greaterThan">
      <formula>$P$10</formula>
    </cfRule>
  </conditionalFormatting>
  <conditionalFormatting sqref="N32">
    <cfRule type="cellIs" dxfId="722" priority="173" operator="greaterThan">
      <formula>$M$10</formula>
    </cfRule>
  </conditionalFormatting>
  <conditionalFormatting sqref="N32">
    <cfRule type="cellIs" dxfId="721" priority="172" operator="greaterThan">
      <formula>$M$10</formula>
    </cfRule>
  </conditionalFormatting>
  <conditionalFormatting sqref="O32">
    <cfRule type="cellIs" dxfId="720" priority="170" operator="greaterThan">
      <formula>$M$10</formula>
    </cfRule>
  </conditionalFormatting>
  <conditionalFormatting sqref="O32">
    <cfRule type="cellIs" dxfId="719" priority="169" operator="greaterThan">
      <formula>$M$10</formula>
    </cfRule>
  </conditionalFormatting>
  <conditionalFormatting sqref="H32">
    <cfRule type="cellIs" dxfId="718" priority="168" operator="greaterThan">
      <formula>$E$10</formula>
    </cfRule>
  </conditionalFormatting>
  <conditionalFormatting sqref="H32">
    <cfRule type="cellIs" dxfId="717" priority="167" operator="greaterThan">
      <formula>$E$10</formula>
    </cfRule>
  </conditionalFormatting>
  <conditionalFormatting sqref="J33">
    <cfRule type="cellIs" dxfId="716" priority="166" operator="greaterThan">
      <formula>$J$10</formula>
    </cfRule>
  </conditionalFormatting>
  <conditionalFormatting sqref="J33">
    <cfRule type="cellIs" dxfId="715" priority="165" operator="greaterThan">
      <formula>$J$10</formula>
    </cfRule>
  </conditionalFormatting>
  <conditionalFormatting sqref="M33">
    <cfRule type="cellIs" dxfId="714" priority="164" operator="greaterThan">
      <formula>$M$10</formula>
    </cfRule>
  </conditionalFormatting>
  <conditionalFormatting sqref="L33">
    <cfRule type="cellIs" dxfId="713" priority="163" operator="greaterThan">
      <formula>$L$10</formula>
    </cfRule>
  </conditionalFormatting>
  <conditionalFormatting sqref="M33">
    <cfRule type="cellIs" dxfId="712" priority="162" operator="greaterThan">
      <formula>$M$10</formula>
    </cfRule>
  </conditionalFormatting>
  <conditionalFormatting sqref="L33">
    <cfRule type="cellIs" dxfId="711" priority="161" operator="greaterThan">
      <formula>$L$10</formula>
    </cfRule>
  </conditionalFormatting>
  <conditionalFormatting sqref="K33">
    <cfRule type="cellIs" dxfId="710" priority="160" operator="greaterThan">
      <formula>$K$10</formula>
    </cfRule>
  </conditionalFormatting>
  <conditionalFormatting sqref="B33:D33">
    <cfRule type="cellIs" dxfId="709" priority="159" operator="greaterThan">
      <formula>#REF!</formula>
    </cfRule>
  </conditionalFormatting>
  <conditionalFormatting sqref="E33:G33">
    <cfRule type="cellIs" dxfId="708" priority="158" operator="greaterThan">
      <formula>$E$10</formula>
    </cfRule>
  </conditionalFormatting>
  <conditionalFormatting sqref="B33:D33">
    <cfRule type="cellIs" dxfId="707" priority="157" operator="greaterThan">
      <formula>#REF!</formula>
    </cfRule>
  </conditionalFormatting>
  <conditionalFormatting sqref="E33:G33">
    <cfRule type="cellIs" dxfId="706" priority="156" operator="greaterThan">
      <formula>$E$10</formula>
    </cfRule>
  </conditionalFormatting>
  <conditionalFormatting sqref="P33">
    <cfRule type="cellIs" dxfId="705" priority="155" operator="greaterThan">
      <formula>$P$10</formula>
    </cfRule>
  </conditionalFormatting>
  <conditionalFormatting sqref="P33">
    <cfRule type="cellIs" dxfId="704" priority="154" operator="greaterThan">
      <formula>$P$10</formula>
    </cfRule>
  </conditionalFormatting>
  <conditionalFormatting sqref="J34">
    <cfRule type="cellIs" dxfId="703" priority="153" operator="greaterThan">
      <formula>$J$10</formula>
    </cfRule>
  </conditionalFormatting>
  <conditionalFormatting sqref="J34">
    <cfRule type="cellIs" dxfId="702" priority="152" operator="greaterThan">
      <formula>$J$10</formula>
    </cfRule>
  </conditionalFormatting>
  <conditionalFormatting sqref="M34">
    <cfRule type="cellIs" dxfId="701" priority="151" operator="greaterThan">
      <formula>$M$10</formula>
    </cfRule>
  </conditionalFormatting>
  <conditionalFormatting sqref="L34">
    <cfRule type="cellIs" dxfId="700" priority="150" operator="greaterThan">
      <formula>$L$10</formula>
    </cfRule>
  </conditionalFormatting>
  <conditionalFormatting sqref="M34">
    <cfRule type="cellIs" dxfId="699" priority="149" operator="greaterThan">
      <formula>$M$10</formula>
    </cfRule>
  </conditionalFormatting>
  <conditionalFormatting sqref="L34">
    <cfRule type="cellIs" dxfId="698" priority="148" operator="greaterThan">
      <formula>$L$10</formula>
    </cfRule>
  </conditionalFormatting>
  <conditionalFormatting sqref="K34">
    <cfRule type="cellIs" dxfId="697" priority="147" operator="greaterThan">
      <formula>$K$10</formula>
    </cfRule>
  </conditionalFormatting>
  <conditionalFormatting sqref="B34:D34">
    <cfRule type="cellIs" dxfId="696" priority="146" operator="greaterThan">
      <formula>#REF!</formula>
    </cfRule>
  </conditionalFormatting>
  <conditionalFormatting sqref="E34:G34">
    <cfRule type="cellIs" dxfId="695" priority="145" operator="greaterThan">
      <formula>$E$10</formula>
    </cfRule>
  </conditionalFormatting>
  <conditionalFormatting sqref="B34:D34">
    <cfRule type="cellIs" dxfId="694" priority="144" operator="greaterThan">
      <formula>#REF!</formula>
    </cfRule>
  </conditionalFormatting>
  <conditionalFormatting sqref="E34:G34">
    <cfRule type="cellIs" dxfId="693" priority="143" operator="greaterThan">
      <formula>$E$10</formula>
    </cfRule>
  </conditionalFormatting>
  <conditionalFormatting sqref="P34">
    <cfRule type="cellIs" dxfId="692" priority="142" operator="greaterThan">
      <formula>$P$10</formula>
    </cfRule>
  </conditionalFormatting>
  <conditionalFormatting sqref="P34">
    <cfRule type="cellIs" dxfId="691" priority="141" operator="greaterThan">
      <formula>$P$10</formula>
    </cfRule>
  </conditionalFormatting>
  <conditionalFormatting sqref="N33">
    <cfRule type="cellIs" dxfId="690" priority="140" operator="greaterThan">
      <formula>$M$10</formula>
    </cfRule>
  </conditionalFormatting>
  <conditionalFormatting sqref="N33">
    <cfRule type="cellIs" dxfId="689" priority="139" operator="greaterThan">
      <formula>$M$10</formula>
    </cfRule>
  </conditionalFormatting>
  <conditionalFormatting sqref="N34">
    <cfRule type="cellIs" dxfId="688" priority="138" operator="greaterThan">
      <formula>$M$10</formula>
    </cfRule>
  </conditionalFormatting>
  <conditionalFormatting sqref="N34">
    <cfRule type="cellIs" dxfId="687" priority="137" operator="greaterThan">
      <formula>$M$10</formula>
    </cfRule>
  </conditionalFormatting>
  <conditionalFormatting sqref="Q33">
    <cfRule type="cellIs" dxfId="686" priority="136" operator="greaterThan">
      <formula>#REF!</formula>
    </cfRule>
  </conditionalFormatting>
  <conditionalFormatting sqref="Q34">
    <cfRule type="cellIs" dxfId="685" priority="135" operator="greaterThan">
      <formula>#REF!</formula>
    </cfRule>
  </conditionalFormatting>
  <conditionalFormatting sqref="J35">
    <cfRule type="cellIs" dxfId="684" priority="134" operator="greaterThan">
      <formula>$J$10</formula>
    </cfRule>
  </conditionalFormatting>
  <conditionalFormatting sqref="J35">
    <cfRule type="cellIs" dxfId="683" priority="133" operator="greaterThan">
      <formula>$J$10</formula>
    </cfRule>
  </conditionalFormatting>
  <conditionalFormatting sqref="M35">
    <cfRule type="cellIs" dxfId="682" priority="132" operator="greaterThan">
      <formula>$M$10</formula>
    </cfRule>
  </conditionalFormatting>
  <conditionalFormatting sqref="L35">
    <cfRule type="cellIs" dxfId="681" priority="131" operator="greaterThan">
      <formula>$L$10</formula>
    </cfRule>
  </conditionalFormatting>
  <conditionalFormatting sqref="M35">
    <cfRule type="cellIs" dxfId="680" priority="130" operator="greaterThan">
      <formula>$M$10</formula>
    </cfRule>
  </conditionalFormatting>
  <conditionalFormatting sqref="L35">
    <cfRule type="cellIs" dxfId="679" priority="129" operator="greaterThan">
      <formula>$L$10</formula>
    </cfRule>
  </conditionalFormatting>
  <conditionalFormatting sqref="K35">
    <cfRule type="cellIs" dxfId="678" priority="128" operator="greaterThan">
      <formula>$K$10</formula>
    </cfRule>
  </conditionalFormatting>
  <conditionalFormatting sqref="B35:D35">
    <cfRule type="cellIs" dxfId="677" priority="127" operator="greaterThan">
      <formula>#REF!</formula>
    </cfRule>
  </conditionalFormatting>
  <conditionalFormatting sqref="E35:G35">
    <cfRule type="cellIs" dxfId="676" priority="126" operator="greaterThan">
      <formula>$E$10</formula>
    </cfRule>
  </conditionalFormatting>
  <conditionalFormatting sqref="B35:D35">
    <cfRule type="cellIs" dxfId="675" priority="125" operator="greaterThan">
      <formula>#REF!</formula>
    </cfRule>
  </conditionalFormatting>
  <conditionalFormatting sqref="E35:G35">
    <cfRule type="cellIs" dxfId="674" priority="124" operator="greaterThan">
      <formula>$E$10</formula>
    </cfRule>
  </conditionalFormatting>
  <conditionalFormatting sqref="P35">
    <cfRule type="cellIs" dxfId="673" priority="123" operator="greaterThan">
      <formula>$P$10</formula>
    </cfRule>
  </conditionalFormatting>
  <conditionalFormatting sqref="P35">
    <cfRule type="cellIs" dxfId="672" priority="122" operator="greaterThan">
      <formula>$P$10</formula>
    </cfRule>
  </conditionalFormatting>
  <conditionalFormatting sqref="N35">
    <cfRule type="cellIs" dxfId="671" priority="121" operator="greaterThan">
      <formula>$M$10</formula>
    </cfRule>
  </conditionalFormatting>
  <conditionalFormatting sqref="N35">
    <cfRule type="cellIs" dxfId="670" priority="120" operator="greaterThan">
      <formula>$M$10</formula>
    </cfRule>
  </conditionalFormatting>
  <conditionalFormatting sqref="Q35">
    <cfRule type="cellIs" dxfId="669" priority="119" operator="greaterThan">
      <formula>#REF!</formula>
    </cfRule>
  </conditionalFormatting>
  <conditionalFormatting sqref="J36">
    <cfRule type="cellIs" dxfId="668" priority="118" operator="greaterThan">
      <formula>$J$10</formula>
    </cfRule>
  </conditionalFormatting>
  <conditionalFormatting sqref="J36">
    <cfRule type="cellIs" dxfId="667" priority="117" operator="greaterThan">
      <formula>$J$10</formula>
    </cfRule>
  </conditionalFormatting>
  <conditionalFormatting sqref="M36">
    <cfRule type="cellIs" dxfId="666" priority="116" operator="greaterThan">
      <formula>$M$10</formula>
    </cfRule>
  </conditionalFormatting>
  <conditionalFormatting sqref="L36">
    <cfRule type="cellIs" dxfId="665" priority="115" operator="greaterThan">
      <formula>$L$10</formula>
    </cfRule>
  </conditionalFormatting>
  <conditionalFormatting sqref="M36">
    <cfRule type="cellIs" dxfId="664" priority="114" operator="greaterThan">
      <formula>$M$10</formula>
    </cfRule>
  </conditionalFormatting>
  <conditionalFormatting sqref="L36">
    <cfRule type="cellIs" dxfId="663" priority="113" operator="greaterThan">
      <formula>$L$10</formula>
    </cfRule>
  </conditionalFormatting>
  <conditionalFormatting sqref="K36">
    <cfRule type="cellIs" dxfId="662" priority="112" operator="greaterThan">
      <formula>$K$10</formula>
    </cfRule>
  </conditionalFormatting>
  <conditionalFormatting sqref="B36:D36">
    <cfRule type="cellIs" dxfId="661" priority="111" operator="greaterThan">
      <formula>#REF!</formula>
    </cfRule>
  </conditionalFormatting>
  <conditionalFormatting sqref="E36:G36">
    <cfRule type="cellIs" dxfId="660" priority="110" operator="greaterThan">
      <formula>$E$10</formula>
    </cfRule>
  </conditionalFormatting>
  <conditionalFormatting sqref="B36:D36">
    <cfRule type="cellIs" dxfId="659" priority="109" operator="greaterThan">
      <formula>#REF!</formula>
    </cfRule>
  </conditionalFormatting>
  <conditionalFormatting sqref="E36:G36">
    <cfRule type="cellIs" dxfId="658" priority="108" operator="greaterThan">
      <formula>$E$10</formula>
    </cfRule>
  </conditionalFormatting>
  <conditionalFormatting sqref="P36">
    <cfRule type="cellIs" dxfId="657" priority="107" operator="greaterThan">
      <formula>$P$10</formula>
    </cfRule>
  </conditionalFormatting>
  <conditionalFormatting sqref="P36">
    <cfRule type="cellIs" dxfId="656" priority="106" operator="greaterThan">
      <formula>$P$10</formula>
    </cfRule>
  </conditionalFormatting>
  <conditionalFormatting sqref="N36">
    <cfRule type="cellIs" dxfId="655" priority="105" operator="greaterThan">
      <formula>$M$10</formula>
    </cfRule>
  </conditionalFormatting>
  <conditionalFormatting sqref="N36">
    <cfRule type="cellIs" dxfId="654" priority="104" operator="greaterThan">
      <formula>$M$10</formula>
    </cfRule>
  </conditionalFormatting>
  <conditionalFormatting sqref="Q36">
    <cfRule type="cellIs" dxfId="653" priority="103" operator="greaterThan">
      <formula>#REF!</formula>
    </cfRule>
  </conditionalFormatting>
  <conditionalFormatting sqref="O33:O36">
    <cfRule type="cellIs" dxfId="652" priority="102" operator="greaterThan">
      <formula>$M$10</formula>
    </cfRule>
  </conditionalFormatting>
  <conditionalFormatting sqref="O33:O36">
    <cfRule type="cellIs" dxfId="651" priority="101" operator="greaterThan">
      <formula>$M$10</formula>
    </cfRule>
  </conditionalFormatting>
  <conditionalFormatting sqref="H33:H36">
    <cfRule type="cellIs" dxfId="650" priority="100" operator="greaterThan">
      <formula>$E$10</formula>
    </cfRule>
  </conditionalFormatting>
  <conditionalFormatting sqref="H33:H36">
    <cfRule type="cellIs" dxfId="649" priority="99" operator="greaterThan">
      <formula>$E$10</formula>
    </cfRule>
  </conditionalFormatting>
  <conditionalFormatting sqref="J37">
    <cfRule type="cellIs" dxfId="648" priority="98" operator="greaterThan">
      <formula>$J$10</formula>
    </cfRule>
  </conditionalFormatting>
  <conditionalFormatting sqref="J37">
    <cfRule type="cellIs" dxfId="647" priority="97" operator="greaterThan">
      <formula>$J$10</formula>
    </cfRule>
  </conditionalFormatting>
  <conditionalFormatting sqref="M37">
    <cfRule type="cellIs" dxfId="646" priority="96" operator="greaterThan">
      <formula>$M$10</formula>
    </cfRule>
  </conditionalFormatting>
  <conditionalFormatting sqref="L37">
    <cfRule type="cellIs" dxfId="645" priority="95" operator="greaterThan">
      <formula>$L$10</formula>
    </cfRule>
  </conditionalFormatting>
  <conditionalFormatting sqref="M37">
    <cfRule type="cellIs" dxfId="644" priority="94" operator="greaterThan">
      <formula>$M$10</formula>
    </cfRule>
  </conditionalFormatting>
  <conditionalFormatting sqref="L37">
    <cfRule type="cellIs" dxfId="643" priority="93" operator="greaterThan">
      <formula>$L$10</formula>
    </cfRule>
  </conditionalFormatting>
  <conditionalFormatting sqref="K37">
    <cfRule type="cellIs" dxfId="642" priority="92" operator="greaterThan">
      <formula>$K$10</formula>
    </cfRule>
  </conditionalFormatting>
  <conditionalFormatting sqref="B37:D37">
    <cfRule type="cellIs" dxfId="641" priority="91" operator="greaterThan">
      <formula>#REF!</formula>
    </cfRule>
  </conditionalFormatting>
  <conditionalFormatting sqref="E37:G37">
    <cfRule type="cellIs" dxfId="640" priority="90" operator="greaterThan">
      <formula>$E$10</formula>
    </cfRule>
  </conditionalFormatting>
  <conditionalFormatting sqref="B37:D37">
    <cfRule type="cellIs" dxfId="639" priority="89" operator="greaterThan">
      <formula>#REF!</formula>
    </cfRule>
  </conditionalFormatting>
  <conditionalFormatting sqref="E37:G37">
    <cfRule type="cellIs" dxfId="638" priority="88" operator="greaterThan">
      <formula>$E$10</formula>
    </cfRule>
  </conditionalFormatting>
  <conditionalFormatting sqref="P37">
    <cfRule type="cellIs" dxfId="637" priority="87" operator="greaterThan">
      <formula>$P$10</formula>
    </cfRule>
  </conditionalFormatting>
  <conditionalFormatting sqref="P37">
    <cfRule type="cellIs" dxfId="636" priority="86" operator="greaterThan">
      <formula>$P$10</formula>
    </cfRule>
  </conditionalFormatting>
  <conditionalFormatting sqref="N37">
    <cfRule type="cellIs" dxfId="635" priority="85" operator="greaterThan">
      <formula>$M$10</formula>
    </cfRule>
  </conditionalFormatting>
  <conditionalFormatting sqref="N37">
    <cfRule type="cellIs" dxfId="634" priority="84" operator="greaterThan">
      <formula>$M$10</formula>
    </cfRule>
  </conditionalFormatting>
  <conditionalFormatting sqref="Q37">
    <cfRule type="cellIs" dxfId="633" priority="83" operator="greaterThan">
      <formula>#REF!</formula>
    </cfRule>
  </conditionalFormatting>
  <conditionalFormatting sqref="J38">
    <cfRule type="cellIs" dxfId="632" priority="82" operator="greaterThan">
      <formula>$J$10</formula>
    </cfRule>
  </conditionalFormatting>
  <conditionalFormatting sqref="J38">
    <cfRule type="cellIs" dxfId="631" priority="81" operator="greaterThan">
      <formula>$J$10</formula>
    </cfRule>
  </conditionalFormatting>
  <conditionalFormatting sqref="M38">
    <cfRule type="cellIs" dxfId="630" priority="80" operator="greaterThan">
      <formula>$M$10</formula>
    </cfRule>
  </conditionalFormatting>
  <conditionalFormatting sqref="L38">
    <cfRule type="cellIs" dxfId="629" priority="79" operator="greaterThan">
      <formula>$L$10</formula>
    </cfRule>
  </conditionalFormatting>
  <conditionalFormatting sqref="M38">
    <cfRule type="cellIs" dxfId="628" priority="78" operator="greaterThan">
      <formula>$M$10</formula>
    </cfRule>
  </conditionalFormatting>
  <conditionalFormatting sqref="L38">
    <cfRule type="cellIs" dxfId="627" priority="77" operator="greaterThan">
      <formula>$L$10</formula>
    </cfRule>
  </conditionalFormatting>
  <conditionalFormatting sqref="K38">
    <cfRule type="cellIs" dxfId="626" priority="76" operator="greaterThan">
      <formula>$K$10</formula>
    </cfRule>
  </conditionalFormatting>
  <conditionalFormatting sqref="B38:D38">
    <cfRule type="cellIs" dxfId="625" priority="75" operator="greaterThan">
      <formula>#REF!</formula>
    </cfRule>
  </conditionalFormatting>
  <conditionalFormatting sqref="B38:D38">
    <cfRule type="cellIs" dxfId="624" priority="74" operator="greaterThan">
      <formula>#REF!</formula>
    </cfRule>
  </conditionalFormatting>
  <conditionalFormatting sqref="P38">
    <cfRule type="cellIs" dxfId="623" priority="73" operator="greaterThan">
      <formula>$P$10</formula>
    </cfRule>
  </conditionalFormatting>
  <conditionalFormatting sqref="P38">
    <cfRule type="cellIs" dxfId="622" priority="72" operator="greaterThan">
      <formula>$P$10</formula>
    </cfRule>
  </conditionalFormatting>
  <conditionalFormatting sqref="N38">
    <cfRule type="cellIs" dxfId="621" priority="71" operator="greaterThan">
      <formula>$M$10</formula>
    </cfRule>
  </conditionalFormatting>
  <conditionalFormatting sqref="N38">
    <cfRule type="cellIs" dxfId="620" priority="70" operator="greaterThan">
      <formula>$M$10</formula>
    </cfRule>
  </conditionalFormatting>
  <conditionalFormatting sqref="E38">
    <cfRule type="cellIs" dxfId="619" priority="69" operator="greaterThan">
      <formula>#REF!</formula>
    </cfRule>
  </conditionalFormatting>
  <conditionalFormatting sqref="E38">
    <cfRule type="cellIs" dxfId="618" priority="68" operator="greaterThan">
      <formula>#REF!</formula>
    </cfRule>
  </conditionalFormatting>
  <conditionalFormatting sqref="F38">
    <cfRule type="cellIs" dxfId="617" priority="67" operator="greaterThan">
      <formula>#REF!</formula>
    </cfRule>
  </conditionalFormatting>
  <conditionalFormatting sqref="F38">
    <cfRule type="cellIs" dxfId="616" priority="66" operator="greaterThan">
      <formula>#REF!</formula>
    </cfRule>
  </conditionalFormatting>
  <conditionalFormatting sqref="G38">
    <cfRule type="cellIs" dxfId="615" priority="65" operator="greaterThan">
      <formula>#REF!</formula>
    </cfRule>
  </conditionalFormatting>
  <conditionalFormatting sqref="G38">
    <cfRule type="cellIs" dxfId="614" priority="64" operator="greaterThan">
      <formula>#REF!</formula>
    </cfRule>
  </conditionalFormatting>
  <conditionalFormatting sqref="Q38">
    <cfRule type="cellIs" dxfId="613" priority="63" operator="greaterThan">
      <formula>#REF!</formula>
    </cfRule>
  </conditionalFormatting>
  <conditionalFormatting sqref="O37:O38">
    <cfRule type="cellIs" dxfId="612" priority="62" operator="greaterThan">
      <formula>$M$10</formula>
    </cfRule>
  </conditionalFormatting>
  <conditionalFormatting sqref="O37:O38">
    <cfRule type="cellIs" dxfId="611" priority="61" operator="greaterThan">
      <formula>$M$10</formula>
    </cfRule>
  </conditionalFormatting>
  <conditionalFormatting sqref="H37">
    <cfRule type="cellIs" dxfId="610" priority="60" operator="greaterThan">
      <formula>$E$10</formula>
    </cfRule>
  </conditionalFormatting>
  <conditionalFormatting sqref="H37">
    <cfRule type="cellIs" dxfId="609" priority="59" operator="greaterThan">
      <formula>$E$10</formula>
    </cfRule>
  </conditionalFormatting>
  <conditionalFormatting sqref="H38">
    <cfRule type="cellIs" dxfId="608" priority="58" operator="greaterThan">
      <formula>$E$10</formula>
    </cfRule>
  </conditionalFormatting>
  <conditionalFormatting sqref="H38">
    <cfRule type="cellIs" dxfId="607" priority="57" operator="greaterThan">
      <formula>$E$10</formula>
    </cfRule>
  </conditionalFormatting>
  <conditionalFormatting sqref="Q39">
    <cfRule type="cellIs" dxfId="606" priority="41" operator="greaterThan">
      <formula>#REF!</formula>
    </cfRule>
  </conditionalFormatting>
  <conditionalFormatting sqref="J39">
    <cfRule type="cellIs" dxfId="605" priority="56" operator="greaterThan">
      <formula>$J$10</formula>
    </cfRule>
  </conditionalFormatting>
  <conditionalFormatting sqref="J39">
    <cfRule type="cellIs" dxfId="604" priority="55" operator="greaterThan">
      <formula>$J$10</formula>
    </cfRule>
  </conditionalFormatting>
  <conditionalFormatting sqref="M39">
    <cfRule type="cellIs" dxfId="603" priority="54" operator="greaterThan">
      <formula>$M$10</formula>
    </cfRule>
  </conditionalFormatting>
  <conditionalFormatting sqref="L39">
    <cfRule type="cellIs" dxfId="602" priority="53" operator="greaterThan">
      <formula>$L$10</formula>
    </cfRule>
  </conditionalFormatting>
  <conditionalFormatting sqref="M39">
    <cfRule type="cellIs" dxfId="601" priority="52" operator="greaterThan">
      <formula>$M$10</formula>
    </cfRule>
  </conditionalFormatting>
  <conditionalFormatting sqref="L39">
    <cfRule type="cellIs" dxfId="600" priority="51" operator="greaterThan">
      <formula>$L$10</formula>
    </cfRule>
  </conditionalFormatting>
  <conditionalFormatting sqref="K39">
    <cfRule type="cellIs" dxfId="599" priority="50" operator="greaterThan">
      <formula>$K$10</formula>
    </cfRule>
  </conditionalFormatting>
  <conditionalFormatting sqref="B39:D39">
    <cfRule type="cellIs" dxfId="598" priority="49" operator="greaterThan">
      <formula>#REF!</formula>
    </cfRule>
  </conditionalFormatting>
  <conditionalFormatting sqref="E39:G39">
    <cfRule type="cellIs" dxfId="597" priority="48" operator="greaterThan">
      <formula>$E$10</formula>
    </cfRule>
  </conditionalFormatting>
  <conditionalFormatting sqref="B39:D39">
    <cfRule type="cellIs" dxfId="596" priority="47" operator="greaterThan">
      <formula>#REF!</formula>
    </cfRule>
  </conditionalFormatting>
  <conditionalFormatting sqref="E39:G39">
    <cfRule type="cellIs" dxfId="595" priority="46" operator="greaterThan">
      <formula>$E$10</formula>
    </cfRule>
  </conditionalFormatting>
  <conditionalFormatting sqref="P39">
    <cfRule type="cellIs" dxfId="594" priority="45" operator="greaterThan">
      <formula>$P$10</formula>
    </cfRule>
  </conditionalFormatting>
  <conditionalFormatting sqref="P39">
    <cfRule type="cellIs" dxfId="593" priority="44" operator="greaterThan">
      <formula>$P$10</formula>
    </cfRule>
  </conditionalFormatting>
  <conditionalFormatting sqref="N39">
    <cfRule type="cellIs" dxfId="592" priority="43" operator="greaterThan">
      <formula>$M$10</formula>
    </cfRule>
  </conditionalFormatting>
  <conditionalFormatting sqref="N39">
    <cfRule type="cellIs" dxfId="591" priority="42" operator="greaterThan">
      <formula>$M$10</formula>
    </cfRule>
  </conditionalFormatting>
  <conditionalFormatting sqref="O39">
    <cfRule type="cellIs" dxfId="590" priority="40" operator="greaterThan">
      <formula>$M$10</formula>
    </cfRule>
  </conditionalFormatting>
  <conditionalFormatting sqref="O39">
    <cfRule type="cellIs" dxfId="589" priority="39" operator="greaterThan">
      <formula>$M$10</formula>
    </cfRule>
  </conditionalFormatting>
  <conditionalFormatting sqref="H39">
    <cfRule type="cellIs" dxfId="588" priority="38" operator="greaterThan">
      <formula>$E$10</formula>
    </cfRule>
  </conditionalFormatting>
  <conditionalFormatting sqref="H39">
    <cfRule type="cellIs" dxfId="587" priority="37" operator="greaterThan">
      <formula>$E$10</formula>
    </cfRule>
  </conditionalFormatting>
  <conditionalFormatting sqref="J40">
    <cfRule type="cellIs" dxfId="586" priority="36" operator="greaterThan">
      <formula>$J$10</formula>
    </cfRule>
  </conditionalFormatting>
  <conditionalFormatting sqref="J40">
    <cfRule type="cellIs" dxfId="585" priority="35" operator="greaterThan">
      <formula>$J$10</formula>
    </cfRule>
  </conditionalFormatting>
  <conditionalFormatting sqref="M40">
    <cfRule type="cellIs" dxfId="584" priority="34" operator="greaterThan">
      <formula>$M$10</formula>
    </cfRule>
  </conditionalFormatting>
  <conditionalFormatting sqref="L40">
    <cfRule type="cellIs" dxfId="583" priority="33" operator="greaterThan">
      <formula>$L$10</formula>
    </cfRule>
  </conditionalFormatting>
  <conditionalFormatting sqref="M40">
    <cfRule type="cellIs" dxfId="582" priority="32" operator="greaterThan">
      <formula>$M$10</formula>
    </cfRule>
  </conditionalFormatting>
  <conditionalFormatting sqref="L40">
    <cfRule type="cellIs" dxfId="581" priority="31" operator="greaterThan">
      <formula>$L$10</formula>
    </cfRule>
  </conditionalFormatting>
  <conditionalFormatting sqref="K40">
    <cfRule type="cellIs" dxfId="580" priority="30" operator="greaterThan">
      <formula>$K$10</formula>
    </cfRule>
  </conditionalFormatting>
  <conditionalFormatting sqref="B40:D40">
    <cfRule type="cellIs" dxfId="579" priority="29" operator="greaterThan">
      <formula>#REF!</formula>
    </cfRule>
  </conditionalFormatting>
  <conditionalFormatting sqref="E40:G40">
    <cfRule type="cellIs" dxfId="578" priority="28" operator="greaterThan">
      <formula>$E$10</formula>
    </cfRule>
  </conditionalFormatting>
  <conditionalFormatting sqref="B40:D40">
    <cfRule type="cellIs" dxfId="577" priority="27" operator="greaterThan">
      <formula>#REF!</formula>
    </cfRule>
  </conditionalFormatting>
  <conditionalFormatting sqref="E40:G40">
    <cfRule type="cellIs" dxfId="576" priority="26" operator="greaterThan">
      <formula>$E$10</formula>
    </cfRule>
  </conditionalFormatting>
  <conditionalFormatting sqref="P40">
    <cfRule type="cellIs" dxfId="575" priority="25" operator="greaterThan">
      <formula>$P$10</formula>
    </cfRule>
  </conditionalFormatting>
  <conditionalFormatting sqref="P40">
    <cfRule type="cellIs" dxfId="574" priority="24" operator="greaterThan">
      <formula>$P$10</formula>
    </cfRule>
  </conditionalFormatting>
  <conditionalFormatting sqref="J41">
    <cfRule type="cellIs" dxfId="573" priority="23" operator="greaterThan">
      <formula>$J$10</formula>
    </cfRule>
  </conditionalFormatting>
  <conditionalFormatting sqref="J41">
    <cfRule type="cellIs" dxfId="572" priority="22" operator="greaterThan">
      <formula>$J$10</formula>
    </cfRule>
  </conditionalFormatting>
  <conditionalFormatting sqref="M41">
    <cfRule type="cellIs" dxfId="571" priority="21" operator="greaterThan">
      <formula>$M$10</formula>
    </cfRule>
  </conditionalFormatting>
  <conditionalFormatting sqref="L41">
    <cfRule type="cellIs" dxfId="570" priority="20" operator="greaterThan">
      <formula>$L$10</formula>
    </cfRule>
  </conditionalFormatting>
  <conditionalFormatting sqref="M41">
    <cfRule type="cellIs" dxfId="569" priority="19" operator="greaterThan">
      <formula>$M$10</formula>
    </cfRule>
  </conditionalFormatting>
  <conditionalFormatting sqref="L41">
    <cfRule type="cellIs" dxfId="568" priority="18" operator="greaterThan">
      <formula>$L$10</formula>
    </cfRule>
  </conditionalFormatting>
  <conditionalFormatting sqref="K41">
    <cfRule type="cellIs" dxfId="567" priority="17" operator="greaterThan">
      <formula>$K$10</formula>
    </cfRule>
  </conditionalFormatting>
  <conditionalFormatting sqref="B41:D41">
    <cfRule type="cellIs" dxfId="566" priority="16" operator="greaterThan">
      <formula>#REF!</formula>
    </cfRule>
  </conditionalFormatting>
  <conditionalFormatting sqref="E41:G41">
    <cfRule type="cellIs" dxfId="565" priority="15" operator="greaterThan">
      <formula>$E$10</formula>
    </cfRule>
  </conditionalFormatting>
  <conditionalFormatting sqref="B41:D41">
    <cfRule type="cellIs" dxfId="564" priority="14" operator="greaterThan">
      <formula>#REF!</formula>
    </cfRule>
  </conditionalFormatting>
  <conditionalFormatting sqref="E41:G41">
    <cfRule type="cellIs" dxfId="563" priority="13" operator="greaterThan">
      <formula>$E$10</formula>
    </cfRule>
  </conditionalFormatting>
  <conditionalFormatting sqref="P41">
    <cfRule type="cellIs" dxfId="562" priority="12" operator="greaterThan">
      <formula>$P$10</formula>
    </cfRule>
  </conditionalFormatting>
  <conditionalFormatting sqref="P41">
    <cfRule type="cellIs" dxfId="561" priority="11" operator="greaterThan">
      <formula>$P$10</formula>
    </cfRule>
  </conditionalFormatting>
  <conditionalFormatting sqref="N40">
    <cfRule type="cellIs" dxfId="560" priority="10" operator="greaterThan">
      <formula>$M$10</formula>
    </cfRule>
  </conditionalFormatting>
  <conditionalFormatting sqref="N40">
    <cfRule type="cellIs" dxfId="559" priority="9" operator="greaterThan">
      <formula>$M$10</formula>
    </cfRule>
  </conditionalFormatting>
  <conditionalFormatting sqref="N41">
    <cfRule type="cellIs" dxfId="558" priority="8" operator="greaterThan">
      <formula>$M$10</formula>
    </cfRule>
  </conditionalFormatting>
  <conditionalFormatting sqref="N41">
    <cfRule type="cellIs" dxfId="557" priority="7" operator="greaterThan">
      <formula>$M$10</formula>
    </cfRule>
  </conditionalFormatting>
  <conditionalFormatting sqref="Q40">
    <cfRule type="cellIs" dxfId="556" priority="6" operator="greaterThan">
      <formula>#REF!</formula>
    </cfRule>
  </conditionalFormatting>
  <conditionalFormatting sqref="Q41">
    <cfRule type="cellIs" dxfId="555" priority="5" operator="greaterThan">
      <formula>#REF!</formula>
    </cfRule>
  </conditionalFormatting>
  <conditionalFormatting sqref="O40:O41">
    <cfRule type="cellIs" dxfId="554" priority="4" operator="greaterThan">
      <formula>$M$10</formula>
    </cfRule>
  </conditionalFormatting>
  <conditionalFormatting sqref="O40:O41">
    <cfRule type="cellIs" dxfId="553" priority="3" operator="greaterThan">
      <formula>$M$10</formula>
    </cfRule>
  </conditionalFormatting>
  <conditionalFormatting sqref="H40:H41">
    <cfRule type="cellIs" dxfId="552" priority="2" operator="greaterThan">
      <formula>$E$10</formula>
    </cfRule>
  </conditionalFormatting>
  <conditionalFormatting sqref="H40:H41">
    <cfRule type="cellIs" dxfId="551" priority="1" operator="greaterThan">
      <formula>$E$10</formula>
    </cfRule>
  </conditionalFormatting>
  <printOptions horizontalCentered="1"/>
  <pageMargins left="0.3" right="0.3" top="0.3" bottom="0.3" header="0.1" footer="0.1"/>
  <pageSetup paperSize="9" scale="36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C5E9-D1AD-484C-8926-16F8D97CDA00}">
  <sheetPr>
    <pageSetUpPr fitToPage="1"/>
  </sheetPr>
  <dimension ref="A1:U89"/>
  <sheetViews>
    <sheetView showGridLines="0" view="pageBreakPreview" zoomScale="80" zoomScaleNormal="75" zoomScaleSheetLayoutView="80" workbookViewId="0">
      <selection activeCell="A10" sqref="A10"/>
    </sheetView>
  </sheetViews>
  <sheetFormatPr defaultColWidth="9.140625" defaultRowHeight="12.75"/>
  <cols>
    <col min="1" max="1" width="13.140625" style="329" customWidth="1"/>
    <col min="2" max="16" width="12.28515625" style="330" customWidth="1"/>
    <col min="17" max="17" width="12.28515625" style="329" customWidth="1"/>
    <col min="18" max="18" width="12.28515625" style="342" customWidth="1"/>
    <col min="19" max="21" width="12.28515625" style="329" customWidth="1"/>
    <col min="22" max="33" width="9.85546875" style="329" customWidth="1"/>
    <col min="34" max="16384" width="9.140625" style="329"/>
  </cols>
  <sheetData>
    <row r="1" spans="1:21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0"/>
      <c r="M1" s="660"/>
      <c r="N1" s="660"/>
      <c r="O1" s="660"/>
      <c r="P1" s="660"/>
      <c r="Q1" s="661"/>
      <c r="R1" s="846" t="s">
        <v>43</v>
      </c>
      <c r="S1" s="846"/>
      <c r="T1" s="592" t="s">
        <v>47</v>
      </c>
      <c r="U1" s="593"/>
    </row>
    <row r="2" spans="1:21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4"/>
      <c r="M2" s="844"/>
      <c r="N2" s="844"/>
      <c r="O2" s="844"/>
      <c r="P2" s="844"/>
      <c r="Q2" s="845"/>
      <c r="R2" s="573" t="s">
        <v>44</v>
      </c>
      <c r="S2" s="573"/>
      <c r="T2" s="574" t="s">
        <v>48</v>
      </c>
      <c r="U2" s="594"/>
    </row>
    <row r="3" spans="1:21" ht="15" customHeight="1">
      <c r="A3" s="839"/>
      <c r="B3" s="840"/>
      <c r="C3" s="847">
        <v>44927</v>
      </c>
      <c r="D3" s="848"/>
      <c r="E3" s="848"/>
      <c r="F3" s="848"/>
      <c r="G3" s="848"/>
      <c r="H3" s="848"/>
      <c r="I3" s="848"/>
      <c r="J3" s="646"/>
      <c r="K3" s="851">
        <v>44957</v>
      </c>
      <c r="L3" s="851"/>
      <c r="M3" s="851"/>
      <c r="N3" s="851"/>
      <c r="O3" s="851"/>
      <c r="P3" s="851"/>
      <c r="Q3" s="852"/>
      <c r="R3" s="573" t="s">
        <v>45</v>
      </c>
      <c r="S3" s="573"/>
      <c r="T3" s="575">
        <v>38838</v>
      </c>
      <c r="U3" s="595"/>
    </row>
    <row r="4" spans="1:21" ht="15" customHeight="1" thickBot="1">
      <c r="A4" s="841"/>
      <c r="B4" s="842"/>
      <c r="C4" s="849"/>
      <c r="D4" s="850"/>
      <c r="E4" s="850"/>
      <c r="F4" s="850"/>
      <c r="G4" s="850"/>
      <c r="H4" s="850"/>
      <c r="I4" s="850"/>
      <c r="J4" s="648"/>
      <c r="K4" s="853"/>
      <c r="L4" s="853"/>
      <c r="M4" s="853"/>
      <c r="N4" s="853"/>
      <c r="O4" s="853"/>
      <c r="P4" s="853"/>
      <c r="Q4" s="854"/>
      <c r="R4" s="855" t="s">
        <v>46</v>
      </c>
      <c r="S4" s="855"/>
      <c r="T4" s="596" t="s">
        <v>110</v>
      </c>
      <c r="U4" s="597"/>
    </row>
    <row r="5" spans="1:21" ht="17.100000000000001" customHeight="1" thickBot="1">
      <c r="A5" s="667" t="s">
        <v>54</v>
      </c>
      <c r="B5" s="668"/>
      <c r="C5" s="669"/>
      <c r="D5" s="640" t="s">
        <v>50</v>
      </c>
      <c r="E5" s="641"/>
      <c r="F5" s="641"/>
      <c r="G5" s="641"/>
      <c r="H5" s="641"/>
      <c r="I5" s="642"/>
      <c r="J5" s="651"/>
      <c r="K5" s="652"/>
      <c r="L5" s="650" t="s">
        <v>52</v>
      </c>
      <c r="M5" s="651"/>
      <c r="N5" s="651"/>
      <c r="O5" s="651"/>
      <c r="P5" s="651"/>
      <c r="Q5" s="651"/>
      <c r="R5" s="652"/>
      <c r="S5" s="598" t="s">
        <v>53</v>
      </c>
      <c r="T5" s="599"/>
      <c r="U5" s="600"/>
    </row>
    <row r="6" spans="1:21" ht="17.100000000000001" customHeight="1">
      <c r="A6" s="85"/>
      <c r="B6" s="85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189"/>
      <c r="P6" s="406"/>
      <c r="R6" s="329"/>
    </row>
    <row r="7" spans="1:21" ht="17.100000000000001" customHeight="1">
      <c r="A7" s="190" t="s">
        <v>89</v>
      </c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344"/>
      <c r="M7" s="344"/>
      <c r="N7" s="344"/>
      <c r="O7" s="344"/>
      <c r="P7" s="344"/>
      <c r="Q7" s="344"/>
      <c r="U7" s="77" t="s">
        <v>74</v>
      </c>
    </row>
    <row r="8" spans="1:21" ht="17.100000000000001" customHeight="1">
      <c r="A8" s="611" t="s">
        <v>90</v>
      </c>
      <c r="B8" s="589" t="s">
        <v>26</v>
      </c>
      <c r="C8" s="590"/>
      <c r="D8" s="590"/>
      <c r="E8" s="590"/>
      <c r="F8" s="590"/>
      <c r="G8" s="590"/>
      <c r="H8" s="591"/>
      <c r="I8" s="393" t="s">
        <v>25</v>
      </c>
      <c r="J8" s="589" t="s">
        <v>27</v>
      </c>
      <c r="K8" s="590"/>
      <c r="L8" s="590"/>
      <c r="M8" s="591"/>
      <c r="N8" s="478" t="s">
        <v>220</v>
      </c>
      <c r="O8" s="393" t="s">
        <v>111</v>
      </c>
      <c r="P8" s="393" t="s">
        <v>189</v>
      </c>
      <c r="Q8" s="670" t="s">
        <v>9</v>
      </c>
      <c r="R8" s="677" t="s">
        <v>93</v>
      </c>
      <c r="S8" s="835"/>
      <c r="T8" s="835"/>
      <c r="U8" s="836"/>
    </row>
    <row r="9" spans="1:21" ht="17.100000000000001" customHeight="1">
      <c r="A9" s="612"/>
      <c r="B9" s="393" t="s">
        <v>160</v>
      </c>
      <c r="C9" s="393" t="s">
        <v>78</v>
      </c>
      <c r="D9" s="393" t="s">
        <v>121</v>
      </c>
      <c r="E9" s="393" t="s">
        <v>79</v>
      </c>
      <c r="F9" s="393" t="s">
        <v>80</v>
      </c>
      <c r="G9" s="393" t="s">
        <v>81</v>
      </c>
      <c r="H9" s="393" t="s">
        <v>219</v>
      </c>
      <c r="I9" s="393" t="s">
        <v>23</v>
      </c>
      <c r="J9" s="393" t="s">
        <v>80</v>
      </c>
      <c r="K9" s="393" t="s">
        <v>81</v>
      </c>
      <c r="L9" s="393" t="s">
        <v>122</v>
      </c>
      <c r="M9" s="393" t="s">
        <v>103</v>
      </c>
      <c r="N9" s="393" t="s">
        <v>221</v>
      </c>
      <c r="O9" s="393" t="s">
        <v>28</v>
      </c>
      <c r="P9" s="393" t="s">
        <v>122</v>
      </c>
      <c r="Q9" s="610"/>
      <c r="R9" s="612"/>
      <c r="S9" s="680"/>
      <c r="T9" s="680"/>
      <c r="U9" s="681"/>
    </row>
    <row r="10" spans="1:21" ht="17.100000000000001" customHeight="1">
      <c r="A10" s="94" t="s">
        <v>260</v>
      </c>
      <c r="B10" s="384">
        <v>3.1443767552416499</v>
      </c>
      <c r="C10" s="384">
        <v>3.1443767552416499</v>
      </c>
      <c r="D10" s="384">
        <v>3.1443767552416499</v>
      </c>
      <c r="E10" s="384">
        <v>7.0135516364164801</v>
      </c>
      <c r="F10" s="384">
        <v>1.90825131209579</v>
      </c>
      <c r="G10" s="384">
        <v>3.3999734465945801</v>
      </c>
      <c r="H10" s="384">
        <v>3.3450000000000002</v>
      </c>
      <c r="I10" s="384">
        <v>4.5990000000000002</v>
      </c>
      <c r="J10" s="384">
        <v>0</v>
      </c>
      <c r="K10" s="384">
        <v>0</v>
      </c>
      <c r="L10" s="384">
        <v>3.8049535197546298</v>
      </c>
      <c r="M10" s="384">
        <v>6.2</v>
      </c>
      <c r="N10" s="384">
        <v>5.8289999999999997</v>
      </c>
      <c r="O10" s="384">
        <v>2.9775865136851301</v>
      </c>
      <c r="P10" s="384">
        <v>2.5291803387557401</v>
      </c>
      <c r="Q10" s="384">
        <f t="shared" ref="Q10:Q41" si="0">+IF(D10=0,0,(SUMPRODUCT(D10:P10,D48:P48)/Q48))</f>
        <v>3.9080085248587872</v>
      </c>
      <c r="R10" s="829"/>
      <c r="S10" s="830"/>
      <c r="T10" s="830"/>
      <c r="U10" s="831"/>
    </row>
    <row r="11" spans="1:21" ht="17.100000000000001" customHeight="1">
      <c r="A11" s="191">
        <f>+C3</f>
        <v>44927</v>
      </c>
      <c r="B11" s="421">
        <v>0</v>
      </c>
      <c r="C11" s="421">
        <v>0</v>
      </c>
      <c r="D11" s="421">
        <v>0</v>
      </c>
      <c r="E11" s="421">
        <v>0</v>
      </c>
      <c r="F11" s="421">
        <v>0</v>
      </c>
      <c r="G11" s="421">
        <v>0</v>
      </c>
      <c r="H11" s="421">
        <v>0</v>
      </c>
      <c r="I11" s="421">
        <v>0</v>
      </c>
      <c r="J11" s="421">
        <v>0</v>
      </c>
      <c r="K11" s="421">
        <v>0</v>
      </c>
      <c r="L11" s="421">
        <v>0</v>
      </c>
      <c r="M11" s="421">
        <v>0</v>
      </c>
      <c r="N11" s="421">
        <v>0</v>
      </c>
      <c r="O11" s="421">
        <v>0</v>
      </c>
      <c r="P11" s="421">
        <v>0</v>
      </c>
      <c r="Q11" s="421">
        <f t="shared" si="0"/>
        <v>0</v>
      </c>
      <c r="R11" s="692"/>
      <c r="S11" s="693"/>
      <c r="T11" s="693"/>
      <c r="U11" s="694"/>
    </row>
    <row r="12" spans="1:21" ht="17.100000000000001" customHeight="1">
      <c r="A12" s="191">
        <f>+A11+1</f>
        <v>44928</v>
      </c>
      <c r="B12" s="421">
        <v>0</v>
      </c>
      <c r="C12" s="421">
        <v>0</v>
      </c>
      <c r="D12" s="421">
        <v>0</v>
      </c>
      <c r="E12" s="421">
        <v>7.3406828193832601</v>
      </c>
      <c r="F12" s="421">
        <v>1.4933473684210501</v>
      </c>
      <c r="G12" s="421">
        <v>0</v>
      </c>
      <c r="H12" s="421">
        <v>0</v>
      </c>
      <c r="I12" s="421">
        <v>3.2775956284153005</v>
      </c>
      <c r="J12" s="421">
        <v>0</v>
      </c>
      <c r="K12" s="421">
        <v>0</v>
      </c>
      <c r="L12" s="421">
        <v>0</v>
      </c>
      <c r="M12" s="421">
        <v>0</v>
      </c>
      <c r="N12" s="421">
        <v>0</v>
      </c>
      <c r="O12" s="421">
        <v>0</v>
      </c>
      <c r="P12" s="421">
        <v>0</v>
      </c>
      <c r="Q12" s="421">
        <f t="shared" si="0"/>
        <v>0</v>
      </c>
      <c r="R12" s="692"/>
      <c r="S12" s="693"/>
      <c r="T12" s="693"/>
      <c r="U12" s="694"/>
    </row>
    <row r="13" spans="1:21" ht="17.100000000000001" customHeight="1">
      <c r="A13" s="191">
        <f t="shared" ref="A13:A40" si="1">+A12+1</f>
        <v>44929</v>
      </c>
      <c r="B13" s="421">
        <v>0</v>
      </c>
      <c r="C13" s="421">
        <v>0</v>
      </c>
      <c r="D13" s="421">
        <v>0</v>
      </c>
      <c r="E13" s="421">
        <v>7.3406828193832601</v>
      </c>
      <c r="F13" s="421">
        <v>0</v>
      </c>
      <c r="G13" s="421">
        <v>0</v>
      </c>
      <c r="H13" s="421">
        <v>0</v>
      </c>
      <c r="I13" s="421">
        <v>3.5839335180055398</v>
      </c>
      <c r="J13" s="421">
        <v>0</v>
      </c>
      <c r="K13" s="421">
        <v>0</v>
      </c>
      <c r="L13" s="421">
        <v>0</v>
      </c>
      <c r="M13" s="421">
        <v>0</v>
      </c>
      <c r="N13" s="421">
        <v>0</v>
      </c>
      <c r="O13" s="421">
        <v>0</v>
      </c>
      <c r="P13" s="421">
        <v>0</v>
      </c>
      <c r="Q13" s="421">
        <f t="shared" si="0"/>
        <v>0</v>
      </c>
      <c r="R13" s="692"/>
      <c r="S13" s="693"/>
      <c r="T13" s="693"/>
      <c r="U13" s="694"/>
    </row>
    <row r="14" spans="1:21" ht="17.100000000000001" customHeight="1">
      <c r="A14" s="191">
        <f t="shared" si="1"/>
        <v>44930</v>
      </c>
      <c r="B14" s="421">
        <v>3.5757985959120777</v>
      </c>
      <c r="C14" s="421">
        <v>0</v>
      </c>
      <c r="D14" s="421">
        <v>3.5757985959120777</v>
      </c>
      <c r="E14" s="421">
        <v>5.8357264891383656</v>
      </c>
      <c r="F14" s="421">
        <v>2.1479776142892373</v>
      </c>
      <c r="G14" s="421">
        <v>3.9778173560820598</v>
      </c>
      <c r="H14" s="421">
        <v>4.2864127581302247</v>
      </c>
      <c r="I14" s="421">
        <v>4.3740213457360877</v>
      </c>
      <c r="J14" s="421">
        <v>0</v>
      </c>
      <c r="K14" s="421">
        <v>0</v>
      </c>
      <c r="L14" s="421">
        <v>2.9182384089136262</v>
      </c>
      <c r="M14" s="421">
        <v>0</v>
      </c>
      <c r="N14" s="421">
        <v>0</v>
      </c>
      <c r="O14" s="421">
        <v>1.5328988923769473</v>
      </c>
      <c r="P14" s="421">
        <v>1.8159355971896955</v>
      </c>
      <c r="Q14" s="421">
        <f t="shared" si="0"/>
        <v>3.4489603391460597</v>
      </c>
      <c r="R14" s="692"/>
      <c r="S14" s="693"/>
      <c r="T14" s="693"/>
      <c r="U14" s="694"/>
    </row>
    <row r="15" spans="1:21" ht="17.100000000000001" customHeight="1">
      <c r="A15" s="191">
        <f t="shared" si="1"/>
        <v>44931</v>
      </c>
      <c r="B15" s="421">
        <v>2.9171531051986688</v>
      </c>
      <c r="C15" s="421">
        <v>0</v>
      </c>
      <c r="D15" s="421">
        <v>2.9171531051986688</v>
      </c>
      <c r="E15" s="421">
        <v>6.9248928488631707</v>
      </c>
      <c r="F15" s="421">
        <v>2.3969821308273049</v>
      </c>
      <c r="G15" s="421">
        <v>3.7666993602935497</v>
      </c>
      <c r="H15" s="421">
        <v>4.1636647830773876</v>
      </c>
      <c r="I15" s="421">
        <v>4.436794784052017</v>
      </c>
      <c r="J15" s="421">
        <v>0</v>
      </c>
      <c r="K15" s="421">
        <v>0</v>
      </c>
      <c r="L15" s="421">
        <v>3.1232663620655767</v>
      </c>
      <c r="M15" s="421">
        <v>0</v>
      </c>
      <c r="N15" s="421">
        <v>0</v>
      </c>
      <c r="O15" s="421">
        <v>1.5515374103864312</v>
      </c>
      <c r="P15" s="421">
        <v>2.3671899442896933</v>
      </c>
      <c r="Q15" s="421">
        <f t="shared" si="0"/>
        <v>3.5385360414968705</v>
      </c>
      <c r="R15" s="692"/>
      <c r="S15" s="693"/>
      <c r="T15" s="693"/>
      <c r="U15" s="694"/>
    </row>
    <row r="16" spans="1:21" ht="17.100000000000001" customHeight="1">
      <c r="A16" s="191">
        <f t="shared" si="1"/>
        <v>44932</v>
      </c>
      <c r="B16" s="421">
        <v>2.9538886478018074</v>
      </c>
      <c r="C16" s="421">
        <v>0</v>
      </c>
      <c r="D16" s="421">
        <v>2.9538886478018074</v>
      </c>
      <c r="E16" s="421">
        <v>7.0505811027630232</v>
      </c>
      <c r="F16" s="421">
        <v>2.2977301631349927</v>
      </c>
      <c r="G16" s="421">
        <v>3.5404262533661028</v>
      </c>
      <c r="H16" s="421">
        <v>4.1503646758959309</v>
      </c>
      <c r="I16" s="421">
        <v>4.4670732443591525</v>
      </c>
      <c r="J16" s="421">
        <v>0</v>
      </c>
      <c r="K16" s="421">
        <v>0</v>
      </c>
      <c r="L16" s="421">
        <v>2.5796187444020839</v>
      </c>
      <c r="M16" s="421">
        <v>6.7065900000000003</v>
      </c>
      <c r="N16" s="421">
        <v>0</v>
      </c>
      <c r="O16" s="421">
        <v>1.2455730850995297</v>
      </c>
      <c r="P16" s="421">
        <v>2.4505457669902913</v>
      </c>
      <c r="Q16" s="421">
        <f t="shared" si="0"/>
        <v>3.3739831220923029</v>
      </c>
      <c r="R16" s="692"/>
      <c r="S16" s="693"/>
      <c r="T16" s="693"/>
      <c r="U16" s="694"/>
    </row>
    <row r="17" spans="1:21" ht="17.100000000000001" customHeight="1">
      <c r="A17" s="191">
        <f t="shared" si="1"/>
        <v>44933</v>
      </c>
      <c r="B17" s="421">
        <v>3.4871581957782691</v>
      </c>
      <c r="C17" s="421">
        <v>0</v>
      </c>
      <c r="D17" s="421">
        <v>3.4871581957782691</v>
      </c>
      <c r="E17" s="421">
        <v>7.2814721335151456</v>
      </c>
      <c r="F17" s="421">
        <v>2.1738100005081487</v>
      </c>
      <c r="G17" s="421">
        <v>3.5826992537633227</v>
      </c>
      <c r="H17" s="421">
        <v>4.3268470047334002</v>
      </c>
      <c r="I17" s="421">
        <v>3.8418930514450458</v>
      </c>
      <c r="J17" s="421">
        <v>0</v>
      </c>
      <c r="K17" s="421">
        <v>0</v>
      </c>
      <c r="L17" s="421">
        <v>3.6101068418976894</v>
      </c>
      <c r="M17" s="421">
        <v>6.5223800000000001</v>
      </c>
      <c r="N17" s="421">
        <v>0</v>
      </c>
      <c r="O17" s="421">
        <v>1.2655688930847298</v>
      </c>
      <c r="P17" s="421">
        <v>2.0996520547945208</v>
      </c>
      <c r="Q17" s="421">
        <f t="shared" si="0"/>
        <v>3.7214600160110343</v>
      </c>
      <c r="R17" s="692"/>
      <c r="S17" s="693"/>
      <c r="T17" s="693"/>
      <c r="U17" s="694"/>
    </row>
    <row r="18" spans="1:21" ht="17.100000000000001" customHeight="1">
      <c r="A18" s="191">
        <f t="shared" si="1"/>
        <v>44934</v>
      </c>
      <c r="B18" s="421">
        <v>2.9462323169267046</v>
      </c>
      <c r="C18" s="421">
        <v>0</v>
      </c>
      <c r="D18" s="421">
        <v>2.9462323169267046</v>
      </c>
      <c r="E18" s="421">
        <v>7.2793902548366649</v>
      </c>
      <c r="F18" s="421">
        <v>2.0367648118353463</v>
      </c>
      <c r="G18" s="421">
        <v>3.7912773034941805</v>
      </c>
      <c r="H18" s="421">
        <v>4.2748246529081486</v>
      </c>
      <c r="I18" s="421">
        <v>4.289635871461968</v>
      </c>
      <c r="J18" s="421">
        <v>0</v>
      </c>
      <c r="K18" s="421">
        <v>0</v>
      </c>
      <c r="L18" s="421">
        <v>3.1613371191345161</v>
      </c>
      <c r="M18" s="421">
        <v>6.7000200000000003</v>
      </c>
      <c r="N18" s="421">
        <v>0</v>
      </c>
      <c r="O18" s="421">
        <v>1.2108236976450135</v>
      </c>
      <c r="P18" s="421">
        <v>1.9844513167701865</v>
      </c>
      <c r="Q18" s="421">
        <f t="shared" si="0"/>
        <v>3.4978279895211508</v>
      </c>
      <c r="R18" s="692"/>
      <c r="S18" s="693"/>
      <c r="T18" s="693"/>
      <c r="U18" s="694"/>
    </row>
    <row r="19" spans="1:21" ht="17.100000000000001" customHeight="1">
      <c r="A19" s="191">
        <f t="shared" si="1"/>
        <v>44935</v>
      </c>
      <c r="B19" s="421">
        <v>3.1546344346470101</v>
      </c>
      <c r="C19" s="421">
        <v>0</v>
      </c>
      <c r="D19" s="421">
        <v>3.1546344346470101</v>
      </c>
      <c r="E19" s="421">
        <v>7.7025247958379035</v>
      </c>
      <c r="F19" s="421">
        <v>1.9931092264733241</v>
      </c>
      <c r="G19" s="421">
        <v>3.5889932755080176</v>
      </c>
      <c r="H19" s="421">
        <v>4.0240548757499948</v>
      </c>
      <c r="I19" s="421">
        <v>4.3573636253122183</v>
      </c>
      <c r="J19" s="421">
        <v>0</v>
      </c>
      <c r="K19" s="421">
        <v>0</v>
      </c>
      <c r="L19" s="421">
        <v>3.0109947674968005</v>
      </c>
      <c r="M19" s="421">
        <v>6.2466699999999999</v>
      </c>
      <c r="N19" s="421">
        <v>0</v>
      </c>
      <c r="O19" s="421">
        <v>1.1466769587179935</v>
      </c>
      <c r="P19" s="421">
        <v>2.1182015193798454</v>
      </c>
      <c r="Q19" s="421">
        <f t="shared" si="0"/>
        <v>3.4282369224514126</v>
      </c>
      <c r="R19" s="692"/>
      <c r="S19" s="693"/>
      <c r="T19" s="693"/>
      <c r="U19" s="694"/>
    </row>
    <row r="20" spans="1:21" ht="17.100000000000001" customHeight="1">
      <c r="A20" s="191">
        <f t="shared" si="1"/>
        <v>44936</v>
      </c>
      <c r="B20" s="421">
        <v>3.2633405589676068</v>
      </c>
      <c r="C20" s="421">
        <v>0</v>
      </c>
      <c r="D20" s="421">
        <v>3.2633405589676068</v>
      </c>
      <c r="E20" s="421">
        <v>8.0120229090175847</v>
      </c>
      <c r="F20" s="421">
        <v>2.687352689775043</v>
      </c>
      <c r="G20" s="421">
        <v>3.5289350763453862</v>
      </c>
      <c r="H20" s="421">
        <v>4.5421313738649252</v>
      </c>
      <c r="I20" s="421">
        <v>4.2897695629045387</v>
      </c>
      <c r="J20" s="421">
        <v>0</v>
      </c>
      <c r="K20" s="421">
        <v>0</v>
      </c>
      <c r="L20" s="421">
        <v>3.0394546223164927</v>
      </c>
      <c r="M20" s="421">
        <v>6.5496692840646649</v>
      </c>
      <c r="N20" s="421">
        <v>0</v>
      </c>
      <c r="O20" s="421">
        <v>1.1241690890673068</v>
      </c>
      <c r="P20" s="421">
        <v>2.1418015943312665</v>
      </c>
      <c r="Q20" s="421">
        <f t="shared" si="0"/>
        <v>3.6024858954818941</v>
      </c>
      <c r="R20" s="692"/>
      <c r="S20" s="693"/>
      <c r="T20" s="693"/>
      <c r="U20" s="694"/>
    </row>
    <row r="21" spans="1:21" ht="17.100000000000001" customHeight="1">
      <c r="A21" s="191">
        <f t="shared" si="1"/>
        <v>44937</v>
      </c>
      <c r="B21" s="421">
        <v>3.2806390910448644</v>
      </c>
      <c r="C21" s="421">
        <v>0</v>
      </c>
      <c r="D21" s="421">
        <v>3.2806390910448644</v>
      </c>
      <c r="E21" s="421">
        <v>7.5533469651935539</v>
      </c>
      <c r="F21" s="421">
        <v>1.8353658665165828</v>
      </c>
      <c r="G21" s="421">
        <v>3.4874384772692681</v>
      </c>
      <c r="H21" s="421">
        <v>4.0507234069631872</v>
      </c>
      <c r="I21" s="421">
        <v>4.227637834037739</v>
      </c>
      <c r="J21" s="421">
        <v>0</v>
      </c>
      <c r="K21" s="421">
        <v>0</v>
      </c>
      <c r="L21" s="421">
        <v>3.6912165823687841</v>
      </c>
      <c r="M21" s="421">
        <v>6.9019162500000002</v>
      </c>
      <c r="N21" s="421">
        <v>0</v>
      </c>
      <c r="O21" s="421">
        <v>1.2799876361867706</v>
      </c>
      <c r="P21" s="421">
        <v>2.1336803212851403</v>
      </c>
      <c r="Q21" s="421">
        <f t="shared" si="0"/>
        <v>3.7064075040781654</v>
      </c>
      <c r="R21" s="692"/>
      <c r="S21" s="693"/>
      <c r="T21" s="693"/>
      <c r="U21" s="694"/>
    </row>
    <row r="22" spans="1:21" ht="17.100000000000001" customHeight="1">
      <c r="A22" s="191">
        <f t="shared" si="1"/>
        <v>44938</v>
      </c>
      <c r="B22" s="421">
        <v>3.697867958646806</v>
      </c>
      <c r="C22" s="421">
        <v>0</v>
      </c>
      <c r="D22" s="421">
        <v>3.697867958646806</v>
      </c>
      <c r="E22" s="421">
        <v>7.8192825789292133</v>
      </c>
      <c r="F22" s="421">
        <v>1.9992375383898922</v>
      </c>
      <c r="G22" s="421">
        <v>3.59197370040203</v>
      </c>
      <c r="H22" s="421">
        <v>4.0135039976425499</v>
      </c>
      <c r="I22" s="421">
        <v>4.2493011889840782</v>
      </c>
      <c r="J22" s="421">
        <v>0</v>
      </c>
      <c r="K22" s="421">
        <v>0</v>
      </c>
      <c r="L22" s="421">
        <v>3.4311781913474637</v>
      </c>
      <c r="M22" s="421">
        <v>0</v>
      </c>
      <c r="N22" s="421">
        <v>0</v>
      </c>
      <c r="O22" s="421">
        <v>1.2599755522276301</v>
      </c>
      <c r="P22" s="421">
        <v>2.2024539877300611</v>
      </c>
      <c r="Q22" s="421">
        <f t="shared" si="0"/>
        <v>3.5144566389235745</v>
      </c>
      <c r="R22" s="692"/>
      <c r="S22" s="693"/>
      <c r="T22" s="693"/>
      <c r="U22" s="694"/>
    </row>
    <row r="23" spans="1:21" ht="17.100000000000001" customHeight="1">
      <c r="A23" s="191">
        <f t="shared" si="1"/>
        <v>44939</v>
      </c>
      <c r="B23" s="421">
        <v>3.1462621668326745</v>
      </c>
      <c r="C23" s="421">
        <v>0</v>
      </c>
      <c r="D23" s="421">
        <v>3.1462621668326745</v>
      </c>
      <c r="E23" s="421">
        <v>7.3390343451002584</v>
      </c>
      <c r="F23" s="421">
        <v>2.8900464154192749</v>
      </c>
      <c r="G23" s="421">
        <v>3.8304127648033166</v>
      </c>
      <c r="H23" s="421">
        <v>3.8127373989272106</v>
      </c>
      <c r="I23" s="421">
        <v>4.3550679122830349</v>
      </c>
      <c r="J23" s="421">
        <v>0</v>
      </c>
      <c r="K23" s="421">
        <v>0</v>
      </c>
      <c r="L23" s="421">
        <v>3.0876825297977644</v>
      </c>
      <c r="M23" s="421">
        <v>6.8811499999999999</v>
      </c>
      <c r="N23" s="421">
        <v>0</v>
      </c>
      <c r="O23" s="421">
        <v>1.3101800834398254</v>
      </c>
      <c r="P23" s="421">
        <v>2.2040677392040644</v>
      </c>
      <c r="Q23" s="421">
        <f t="shared" si="0"/>
        <v>3.6764803231022527</v>
      </c>
      <c r="R23" s="692"/>
      <c r="S23" s="693"/>
      <c r="T23" s="693"/>
      <c r="U23" s="694"/>
    </row>
    <row r="24" spans="1:21" ht="17.100000000000001" customHeight="1">
      <c r="A24" s="191">
        <f t="shared" si="1"/>
        <v>44940</v>
      </c>
      <c r="B24" s="421">
        <v>2.7995736312884953</v>
      </c>
      <c r="C24" s="421">
        <v>0</v>
      </c>
      <c r="D24" s="421">
        <v>2.7995736312884953</v>
      </c>
      <c r="E24" s="421">
        <v>7.1499039221881722</v>
      </c>
      <c r="F24" s="421">
        <v>2.8749770071079288</v>
      </c>
      <c r="G24" s="421">
        <v>3.9567157970282025</v>
      </c>
      <c r="H24" s="421">
        <v>4.0813341957781635</v>
      </c>
      <c r="I24" s="421">
        <v>4.3276510903130179</v>
      </c>
      <c r="J24" s="421">
        <v>0</v>
      </c>
      <c r="K24" s="421">
        <v>0</v>
      </c>
      <c r="L24" s="421">
        <v>3.187695039604391</v>
      </c>
      <c r="M24" s="421">
        <v>7.0375578947368425</v>
      </c>
      <c r="N24" s="421">
        <v>0</v>
      </c>
      <c r="O24" s="421">
        <v>1.4045627937336815</v>
      </c>
      <c r="P24" s="421">
        <v>2.1978969258589514</v>
      </c>
      <c r="Q24" s="421">
        <f t="shared" si="0"/>
        <v>3.6764147839265005</v>
      </c>
      <c r="R24" s="692"/>
      <c r="S24" s="693"/>
      <c r="T24" s="693"/>
      <c r="U24" s="694"/>
    </row>
    <row r="25" spans="1:21" ht="17.100000000000001" customHeight="1">
      <c r="A25" s="191">
        <f t="shared" si="1"/>
        <v>44941</v>
      </c>
      <c r="B25" s="421">
        <v>3.2881804991277059</v>
      </c>
      <c r="C25" s="421">
        <v>0</v>
      </c>
      <c r="D25" s="421">
        <v>3.2881804991277059</v>
      </c>
      <c r="E25" s="421">
        <v>6.8035689525724949</v>
      </c>
      <c r="F25" s="421">
        <v>3.6975108173985536</v>
      </c>
      <c r="G25" s="421">
        <v>3.9261159037867985</v>
      </c>
      <c r="H25" s="421">
        <v>4.2957740155922739</v>
      </c>
      <c r="I25" s="421">
        <v>4.3982945454003382</v>
      </c>
      <c r="J25" s="421">
        <v>0</v>
      </c>
      <c r="K25" s="421">
        <v>0</v>
      </c>
      <c r="L25" s="421">
        <v>3.5242668117561973</v>
      </c>
      <c r="M25" s="421">
        <v>7.0997934306569341</v>
      </c>
      <c r="N25" s="421">
        <v>0</v>
      </c>
      <c r="O25" s="421">
        <v>1.4501362915377904</v>
      </c>
      <c r="P25" s="421">
        <v>1.9499000000000002</v>
      </c>
      <c r="Q25" s="421">
        <f t="shared" si="0"/>
        <v>3.8560616831748287</v>
      </c>
      <c r="R25" s="692"/>
      <c r="S25" s="693"/>
      <c r="T25" s="693"/>
      <c r="U25" s="694"/>
    </row>
    <row r="26" spans="1:21" ht="17.100000000000001" customHeight="1">
      <c r="A26" s="191">
        <f t="shared" si="1"/>
        <v>44942</v>
      </c>
      <c r="B26" s="421">
        <v>3.0424824667933117</v>
      </c>
      <c r="C26" s="421">
        <v>0</v>
      </c>
      <c r="D26" s="421">
        <v>3.0424824667933117</v>
      </c>
      <c r="E26" s="421">
        <v>6.4562681826955561</v>
      </c>
      <c r="F26" s="421">
        <v>1.9325691056222585</v>
      </c>
      <c r="G26" s="421">
        <v>4.4402959458489306</v>
      </c>
      <c r="H26" s="421">
        <v>4.2078410370065527</v>
      </c>
      <c r="I26" s="421">
        <v>4.4619989796966104</v>
      </c>
      <c r="J26" s="421">
        <v>0</v>
      </c>
      <c r="K26" s="421">
        <v>0</v>
      </c>
      <c r="L26" s="421">
        <v>3.0544752735485492</v>
      </c>
      <c r="M26" s="421">
        <v>7.1529499999999997</v>
      </c>
      <c r="N26" s="421">
        <v>0</v>
      </c>
      <c r="O26" s="421">
        <v>1.524579752521366</v>
      </c>
      <c r="P26" s="421">
        <v>2.0900700344431691</v>
      </c>
      <c r="Q26" s="421">
        <f t="shared" si="0"/>
        <v>3.5840125173409612</v>
      </c>
      <c r="R26" s="692"/>
      <c r="S26" s="693"/>
      <c r="T26" s="693"/>
      <c r="U26" s="694"/>
    </row>
    <row r="27" spans="1:21" ht="17.100000000000001" customHeight="1">
      <c r="A27" s="191">
        <f t="shared" si="1"/>
        <v>44943</v>
      </c>
      <c r="B27" s="421">
        <v>3.2882748518115061</v>
      </c>
      <c r="C27" s="421">
        <v>0</v>
      </c>
      <c r="D27" s="421">
        <v>3.2882748518115061</v>
      </c>
      <c r="E27" s="421">
        <v>7.0584273603084187</v>
      </c>
      <c r="F27" s="421">
        <v>2.7685663242964802</v>
      </c>
      <c r="G27" s="421">
        <v>4.7881109432719589</v>
      </c>
      <c r="H27" s="421">
        <v>4.1751931659971904</v>
      </c>
      <c r="I27" s="421">
        <v>4.3759543103072831</v>
      </c>
      <c r="J27" s="421">
        <v>0</v>
      </c>
      <c r="K27" s="421">
        <v>0</v>
      </c>
      <c r="L27" s="421">
        <v>3.5954232855091881</v>
      </c>
      <c r="M27" s="421">
        <v>6.9280211538461538</v>
      </c>
      <c r="N27" s="421">
        <v>0</v>
      </c>
      <c r="O27" s="421">
        <v>1.3821725357122034</v>
      </c>
      <c r="P27" s="421">
        <v>2.0327281105990784</v>
      </c>
      <c r="Q27" s="421">
        <f t="shared" si="0"/>
        <v>3.8479955915306263</v>
      </c>
      <c r="R27" s="692"/>
      <c r="S27" s="693"/>
      <c r="T27" s="693"/>
      <c r="U27" s="694"/>
    </row>
    <row r="28" spans="1:21" ht="17.100000000000001" customHeight="1">
      <c r="A28" s="191">
        <f t="shared" si="1"/>
        <v>44944</v>
      </c>
      <c r="B28" s="421">
        <v>2.9603117384517441</v>
      </c>
      <c r="C28" s="421">
        <v>0</v>
      </c>
      <c r="D28" s="421">
        <v>2.9603117384517441</v>
      </c>
      <c r="E28" s="421">
        <v>7.7857040589821258</v>
      </c>
      <c r="F28" s="421">
        <v>2.7350025342257807</v>
      </c>
      <c r="G28" s="421">
        <v>4.5012704393753866</v>
      </c>
      <c r="H28" s="421">
        <v>3.9528227082519054</v>
      </c>
      <c r="I28" s="421">
        <v>4.4082368091674757</v>
      </c>
      <c r="J28" s="421">
        <v>0</v>
      </c>
      <c r="K28" s="421">
        <v>0</v>
      </c>
      <c r="L28" s="421">
        <v>3.0928002654168449</v>
      </c>
      <c r="M28" s="421">
        <v>6.6339094594594599</v>
      </c>
      <c r="N28" s="421">
        <v>0</v>
      </c>
      <c r="O28" s="421">
        <v>1.3687108846386322</v>
      </c>
      <c r="P28" s="421">
        <v>2.0312198757763973</v>
      </c>
      <c r="Q28" s="421">
        <f t="shared" si="0"/>
        <v>3.7023727141158655</v>
      </c>
      <c r="R28" s="692"/>
      <c r="S28" s="693"/>
      <c r="T28" s="693"/>
      <c r="U28" s="694"/>
    </row>
    <row r="29" spans="1:21" ht="17.100000000000001" customHeight="1">
      <c r="A29" s="191">
        <f t="shared" si="1"/>
        <v>44945</v>
      </c>
      <c r="B29" s="421">
        <v>3.3176289427638141</v>
      </c>
      <c r="C29" s="421">
        <v>0</v>
      </c>
      <c r="D29" s="421">
        <v>3.3176289427638141</v>
      </c>
      <c r="E29" s="421">
        <v>7.8834839648538519</v>
      </c>
      <c r="F29" s="421">
        <v>2.1414126681219074</v>
      </c>
      <c r="G29" s="421">
        <v>4.6726818663131633</v>
      </c>
      <c r="H29" s="421">
        <v>4.0422428414100269</v>
      </c>
      <c r="I29" s="421">
        <v>4.4211533374347658</v>
      </c>
      <c r="J29" s="421">
        <v>0</v>
      </c>
      <c r="K29" s="421">
        <v>0</v>
      </c>
      <c r="L29" s="421">
        <v>3.1037438641811756</v>
      </c>
      <c r="M29" s="421">
        <v>6.7361594303797458</v>
      </c>
      <c r="N29" s="421">
        <v>0</v>
      </c>
      <c r="O29" s="421">
        <v>1.605678733226906</v>
      </c>
      <c r="P29" s="421">
        <v>2.1261730462519934</v>
      </c>
      <c r="Q29" s="421">
        <f t="shared" si="0"/>
        <v>3.7671065187203716</v>
      </c>
      <c r="R29" s="692"/>
      <c r="S29" s="693"/>
      <c r="T29" s="693"/>
      <c r="U29" s="694"/>
    </row>
    <row r="30" spans="1:21" ht="17.100000000000001" customHeight="1">
      <c r="A30" s="191">
        <f t="shared" si="1"/>
        <v>44946</v>
      </c>
      <c r="B30" s="421">
        <v>3.5495431724787831</v>
      </c>
      <c r="C30" s="421">
        <v>0</v>
      </c>
      <c r="D30" s="421">
        <v>3.5495431724787831</v>
      </c>
      <c r="E30" s="421">
        <v>7.8370065344217457</v>
      </c>
      <c r="F30" s="421">
        <v>2.3395194652396296</v>
      </c>
      <c r="G30" s="421">
        <v>4.4433966769007238</v>
      </c>
      <c r="H30" s="421">
        <v>4.184741560777371</v>
      </c>
      <c r="I30" s="421">
        <v>4.0961786992577567</v>
      </c>
      <c r="J30" s="421">
        <v>0</v>
      </c>
      <c r="K30" s="421">
        <v>0</v>
      </c>
      <c r="L30" s="421">
        <v>3.6981213457859328</v>
      </c>
      <c r="M30" s="421">
        <v>6.8122617529880483</v>
      </c>
      <c r="N30" s="421">
        <v>0</v>
      </c>
      <c r="O30" s="421">
        <v>1.29927487453998</v>
      </c>
      <c r="P30" s="421">
        <v>2.1264587400177462</v>
      </c>
      <c r="Q30" s="421">
        <f t="shared" si="0"/>
        <v>3.9985207386138275</v>
      </c>
      <c r="R30" s="692"/>
      <c r="S30" s="693"/>
      <c r="T30" s="693"/>
      <c r="U30" s="694"/>
    </row>
    <row r="31" spans="1:21" ht="17.100000000000001" customHeight="1">
      <c r="A31" s="191">
        <f t="shared" si="1"/>
        <v>44947</v>
      </c>
      <c r="B31" s="421">
        <v>3.5375422385911426</v>
      </c>
      <c r="C31" s="421">
        <v>0</v>
      </c>
      <c r="D31" s="421">
        <v>3.5375422385911426</v>
      </c>
      <c r="E31" s="421">
        <v>7.3244622194359392</v>
      </c>
      <c r="F31" s="421">
        <v>1.7924641031460653</v>
      </c>
      <c r="G31" s="421">
        <v>5.0257483150369957</v>
      </c>
      <c r="H31" s="421">
        <v>4.1970307285245347</v>
      </c>
      <c r="I31" s="421">
        <v>3.8501964598858218</v>
      </c>
      <c r="J31" s="421">
        <v>0</v>
      </c>
      <c r="K31" s="421">
        <v>0</v>
      </c>
      <c r="L31" s="421">
        <v>3.2308479834234993</v>
      </c>
      <c r="M31" s="421">
        <v>6.8324624999999992</v>
      </c>
      <c r="N31" s="421">
        <v>0</v>
      </c>
      <c r="O31" s="421">
        <v>1.3436994059763836</v>
      </c>
      <c r="P31" s="421">
        <v>2.1266661264181526</v>
      </c>
      <c r="Q31" s="421">
        <f t="shared" si="0"/>
        <v>3.6639390448274307</v>
      </c>
      <c r="R31" s="692"/>
      <c r="S31" s="693"/>
      <c r="T31" s="693"/>
      <c r="U31" s="694"/>
    </row>
    <row r="32" spans="1:21" ht="17.100000000000001" customHeight="1">
      <c r="A32" s="191">
        <f t="shared" si="1"/>
        <v>44948</v>
      </c>
      <c r="B32" s="421">
        <v>3.628324959500385</v>
      </c>
      <c r="C32" s="421">
        <v>0</v>
      </c>
      <c r="D32" s="421">
        <v>3.628324959500385</v>
      </c>
      <c r="E32" s="421">
        <v>7.0301361401102982</v>
      </c>
      <c r="F32" s="421">
        <v>0.96023211164160849</v>
      </c>
      <c r="G32" s="421">
        <v>5.1818110802930937</v>
      </c>
      <c r="H32" s="421">
        <v>4.1074166793559979</v>
      </c>
      <c r="I32" s="421">
        <v>3.9954971323553781</v>
      </c>
      <c r="J32" s="421">
        <v>0</v>
      </c>
      <c r="K32" s="421">
        <v>0</v>
      </c>
      <c r="L32" s="421">
        <v>3.7110697654027081</v>
      </c>
      <c r="M32" s="421">
        <v>6.7102500000000003</v>
      </c>
      <c r="N32" s="421">
        <v>0</v>
      </c>
      <c r="O32" s="421">
        <v>1.7222459337964855</v>
      </c>
      <c r="P32" s="421">
        <v>1.8765973154362416</v>
      </c>
      <c r="Q32" s="421">
        <f t="shared" si="0"/>
        <v>3.760939117756946</v>
      </c>
      <c r="R32" s="692"/>
      <c r="S32" s="693"/>
      <c r="T32" s="693"/>
      <c r="U32" s="694"/>
    </row>
    <row r="33" spans="1:21" ht="17.100000000000001" customHeight="1">
      <c r="A33" s="191">
        <f t="shared" si="1"/>
        <v>44949</v>
      </c>
      <c r="B33" s="421">
        <v>4.0844654794212341</v>
      </c>
      <c r="C33" s="421">
        <v>0</v>
      </c>
      <c r="D33" s="421">
        <v>4.0844654794212341</v>
      </c>
      <c r="E33" s="421">
        <v>7.1856233557470901</v>
      </c>
      <c r="F33" s="421">
        <v>1.0360846136405808</v>
      </c>
      <c r="G33" s="421">
        <v>5.1111316181721831</v>
      </c>
      <c r="H33" s="421">
        <v>4.1920773906479711</v>
      </c>
      <c r="I33" s="421">
        <v>4.1002460806941743</v>
      </c>
      <c r="J33" s="421">
        <v>0</v>
      </c>
      <c r="K33" s="421">
        <v>0</v>
      </c>
      <c r="L33" s="421">
        <v>2.9503402083124555</v>
      </c>
      <c r="M33" s="421">
        <v>6.5951342452968769</v>
      </c>
      <c r="N33" s="421">
        <v>0</v>
      </c>
      <c r="O33" s="421">
        <v>2.5316244678186828</v>
      </c>
      <c r="P33" s="421">
        <v>1.8807655116841255</v>
      </c>
      <c r="Q33" s="421">
        <f t="shared" si="0"/>
        <v>3.7485728218590628</v>
      </c>
      <c r="R33" s="692"/>
      <c r="S33" s="693"/>
      <c r="T33" s="693"/>
      <c r="U33" s="694"/>
    </row>
    <row r="34" spans="1:21" ht="17.100000000000001" customHeight="1">
      <c r="A34" s="191">
        <f t="shared" si="1"/>
        <v>44950</v>
      </c>
      <c r="B34" s="421">
        <v>4.7386188930733226</v>
      </c>
      <c r="C34" s="421">
        <v>0</v>
      </c>
      <c r="D34" s="421">
        <v>4.7386188930733226</v>
      </c>
      <c r="E34" s="421">
        <v>6.1748461131617267</v>
      </c>
      <c r="F34" s="421">
        <v>1.4664397186372462</v>
      </c>
      <c r="G34" s="421">
        <v>4.4294253933628509</v>
      </c>
      <c r="H34" s="421">
        <v>2.4663694376970411</v>
      </c>
      <c r="I34" s="421">
        <v>4.2339822344562261</v>
      </c>
      <c r="J34" s="421">
        <v>0</v>
      </c>
      <c r="K34" s="421">
        <v>0</v>
      </c>
      <c r="L34" s="421">
        <v>3.637863064133648</v>
      </c>
      <c r="M34" s="421">
        <v>6.6702267230878673</v>
      </c>
      <c r="N34" s="421">
        <v>0</v>
      </c>
      <c r="O34" s="421">
        <v>3.615860716540404</v>
      </c>
      <c r="P34" s="421">
        <v>1.9363604240282686</v>
      </c>
      <c r="Q34" s="421">
        <f t="shared" si="0"/>
        <v>3.9455426705500236</v>
      </c>
      <c r="R34" s="692"/>
      <c r="S34" s="693"/>
      <c r="T34" s="693"/>
      <c r="U34" s="694"/>
    </row>
    <row r="35" spans="1:21" ht="17.100000000000001" customHeight="1">
      <c r="A35" s="191">
        <f>+A34+1</f>
        <v>44951</v>
      </c>
      <c r="B35" s="421">
        <v>3.7511236146191069</v>
      </c>
      <c r="C35" s="421">
        <v>0</v>
      </c>
      <c r="D35" s="421">
        <v>3.7511236146191069</v>
      </c>
      <c r="E35" s="421">
        <v>7.171673360391682</v>
      </c>
      <c r="F35" s="421">
        <v>1.3832519059951196</v>
      </c>
      <c r="G35" s="421">
        <v>4.3717457546177281</v>
      </c>
      <c r="H35" s="421">
        <v>4.3061463728436973</v>
      </c>
      <c r="I35" s="421">
        <v>4.3465837307236956</v>
      </c>
      <c r="J35" s="421">
        <v>0</v>
      </c>
      <c r="K35" s="421">
        <v>0</v>
      </c>
      <c r="L35" s="421">
        <v>3.5875764228185747</v>
      </c>
      <c r="M35" s="421">
        <v>6.655440586413067</v>
      </c>
      <c r="N35" s="421">
        <v>0</v>
      </c>
      <c r="O35" s="421">
        <v>1.7332205464270225</v>
      </c>
      <c r="P35" s="421">
        <v>1.891984205330701</v>
      </c>
      <c r="Q35" s="421">
        <f t="shared" si="0"/>
        <v>3.8766600267568099</v>
      </c>
      <c r="R35" s="692"/>
      <c r="S35" s="693"/>
      <c r="T35" s="693"/>
      <c r="U35" s="694"/>
    </row>
    <row r="36" spans="1:21" ht="17.100000000000001" customHeight="1">
      <c r="A36" s="191">
        <f t="shared" si="1"/>
        <v>44952</v>
      </c>
      <c r="B36" s="421">
        <v>3.6003581453773936</v>
      </c>
      <c r="C36" s="421">
        <v>0</v>
      </c>
      <c r="D36" s="421">
        <v>3.6003581453773936</v>
      </c>
      <c r="E36" s="421">
        <v>7.3503525449500406</v>
      </c>
      <c r="F36" s="421">
        <v>1.6508866861353946</v>
      </c>
      <c r="G36" s="421">
        <v>4.2718968342642594</v>
      </c>
      <c r="H36" s="421">
        <v>4.1231900331138904</v>
      </c>
      <c r="I36" s="421">
        <v>4.5079955381942129</v>
      </c>
      <c r="J36" s="421">
        <v>0</v>
      </c>
      <c r="K36" s="421">
        <v>0</v>
      </c>
      <c r="L36" s="421">
        <v>3.4225216174034951</v>
      </c>
      <c r="M36" s="421">
        <v>6.5520483332345059</v>
      </c>
      <c r="N36" s="421">
        <v>0</v>
      </c>
      <c r="O36" s="421">
        <v>1.7105836614173229</v>
      </c>
      <c r="P36" s="421">
        <v>1.895350136239782</v>
      </c>
      <c r="Q36" s="421">
        <f t="shared" si="0"/>
        <v>3.8269001380314309</v>
      </c>
      <c r="R36" s="692"/>
      <c r="S36" s="693"/>
      <c r="T36" s="693"/>
      <c r="U36" s="694"/>
    </row>
    <row r="37" spans="1:21" ht="17.100000000000001" customHeight="1">
      <c r="A37" s="191">
        <f t="shared" si="1"/>
        <v>44953</v>
      </c>
      <c r="B37" s="421">
        <v>3.8661923997640666</v>
      </c>
      <c r="C37" s="421">
        <v>0</v>
      </c>
      <c r="D37" s="421">
        <v>3.8661923997640666</v>
      </c>
      <c r="E37" s="421">
        <v>7.2178365409588103</v>
      </c>
      <c r="F37" s="421">
        <v>1.6188832337086714</v>
      </c>
      <c r="G37" s="421">
        <v>4.0572590200161924</v>
      </c>
      <c r="H37" s="421">
        <v>4.0928431338084481</v>
      </c>
      <c r="I37" s="421">
        <v>4.3563838280056153</v>
      </c>
      <c r="J37" s="421">
        <v>0</v>
      </c>
      <c r="K37" s="421">
        <v>0</v>
      </c>
      <c r="L37" s="421">
        <v>3.7758325220772901</v>
      </c>
      <c r="M37" s="421">
        <v>6.6318132515872819</v>
      </c>
      <c r="N37" s="421">
        <v>0</v>
      </c>
      <c r="O37" s="421">
        <v>1.7696175558644287</v>
      </c>
      <c r="P37" s="421">
        <v>2.16902144772118</v>
      </c>
      <c r="Q37" s="421">
        <f t="shared" si="0"/>
        <v>4.0070733757649384</v>
      </c>
      <c r="R37" s="692"/>
      <c r="S37" s="693"/>
      <c r="T37" s="693"/>
      <c r="U37" s="694"/>
    </row>
    <row r="38" spans="1:21" ht="17.100000000000001" customHeight="1">
      <c r="A38" s="191">
        <f t="shared" si="1"/>
        <v>44954</v>
      </c>
      <c r="B38" s="421">
        <v>3.2212660192958578</v>
      </c>
      <c r="C38" s="421">
        <v>0</v>
      </c>
      <c r="D38" s="421">
        <v>3.2212660192958578</v>
      </c>
      <c r="E38" s="421">
        <v>7.1905575295854458</v>
      </c>
      <c r="F38" s="421">
        <v>1.375279585017873</v>
      </c>
      <c r="G38" s="421">
        <v>4.3180171698347651</v>
      </c>
      <c r="H38" s="421">
        <v>4.0502877428324888</v>
      </c>
      <c r="I38" s="421">
        <v>4.4323755262857016</v>
      </c>
      <c r="J38" s="421">
        <v>0</v>
      </c>
      <c r="K38" s="421">
        <v>0</v>
      </c>
      <c r="L38" s="421">
        <v>3.0382026307276915</v>
      </c>
      <c r="M38" s="421">
        <v>5.6160111629591931</v>
      </c>
      <c r="N38" s="421">
        <v>0</v>
      </c>
      <c r="O38" s="421">
        <v>1.7609812087812811</v>
      </c>
      <c r="P38" s="421">
        <v>2.1218698710433763</v>
      </c>
      <c r="Q38" s="421">
        <f t="shared" si="0"/>
        <v>3.5861274093574131</v>
      </c>
      <c r="R38" s="692"/>
      <c r="S38" s="693"/>
      <c r="T38" s="693"/>
      <c r="U38" s="694"/>
    </row>
    <row r="39" spans="1:21" ht="17.100000000000001" customHeight="1">
      <c r="A39" s="191">
        <f t="shared" si="1"/>
        <v>44955</v>
      </c>
      <c r="B39" s="421">
        <v>3.7688706078333851</v>
      </c>
      <c r="C39" s="421">
        <v>0</v>
      </c>
      <c r="D39" s="421">
        <v>3.7688706078333851</v>
      </c>
      <c r="E39" s="421">
        <v>7.2947385528258932</v>
      </c>
      <c r="F39" s="421">
        <v>1.2482850384704816</v>
      </c>
      <c r="G39" s="421">
        <v>4.4291798561685018</v>
      </c>
      <c r="H39" s="421">
        <v>3.7320766095983919</v>
      </c>
      <c r="I39" s="421">
        <v>4.386104248121673</v>
      </c>
      <c r="J39" s="421">
        <v>0</v>
      </c>
      <c r="K39" s="421">
        <v>0</v>
      </c>
      <c r="L39" s="421">
        <v>4.3823374399155792</v>
      </c>
      <c r="M39" s="421">
        <v>6.9219826235132391</v>
      </c>
      <c r="N39" s="421">
        <v>0</v>
      </c>
      <c r="O39" s="421">
        <v>1.6965555899339935</v>
      </c>
      <c r="P39" s="421">
        <v>2.1779783393501808</v>
      </c>
      <c r="Q39" s="421">
        <f t="shared" si="0"/>
        <v>4.1323202183316923</v>
      </c>
      <c r="R39" s="692"/>
      <c r="S39" s="693"/>
      <c r="T39" s="693"/>
      <c r="U39" s="694"/>
    </row>
    <row r="40" spans="1:21" ht="17.100000000000001" customHeight="1">
      <c r="A40" s="191">
        <f t="shared" si="1"/>
        <v>44956</v>
      </c>
      <c r="B40" s="421">
        <f>+PAMA!$E$199</f>
        <v>3.8578088275591322</v>
      </c>
      <c r="C40" s="421">
        <f>+PAMA!$E$200</f>
        <v>0</v>
      </c>
      <c r="D40" s="421">
        <f>+PAMA!$E$201</f>
        <v>3.8578088275591322</v>
      </c>
      <c r="E40" s="421">
        <f>+PAMA!$E$202</f>
        <v>5.8925412747276686</v>
      </c>
      <c r="F40" s="421">
        <f>+PAMA!$E$203</f>
        <v>3.4357229846603201</v>
      </c>
      <c r="G40" s="421">
        <f>+PAMA!$E$204</f>
        <v>3.5705666167903183</v>
      </c>
      <c r="H40" s="421">
        <f>+PAMA!$E$205</f>
        <v>4.5300803728554664</v>
      </c>
      <c r="I40" s="421">
        <f>+SIMS!$E$65</f>
        <v>4.5873703306354221</v>
      </c>
      <c r="J40" s="421">
        <f>+PETROSEA!$E$141</f>
        <v>0</v>
      </c>
      <c r="K40" s="421">
        <f>+PETROSEA!$E$142</f>
        <v>0</v>
      </c>
      <c r="L40" s="421">
        <f>+PETROSEA!$E$143</f>
        <v>3.9908723195792764</v>
      </c>
      <c r="M40" s="421">
        <f>+PETROSEA!$E$144</f>
        <v>0</v>
      </c>
      <c r="N40" s="421">
        <v>0</v>
      </c>
      <c r="O40" s="421">
        <f>+'BIMA NUSA'!$E$57</f>
        <v>1.308638465116279</v>
      </c>
      <c r="P40" s="421">
        <f>+DUM!$E$46</f>
        <v>2.3815979020979019</v>
      </c>
      <c r="Q40" s="421">
        <f t="shared" si="0"/>
        <v>3.9304545268633504</v>
      </c>
      <c r="R40" s="692"/>
      <c r="S40" s="693"/>
      <c r="T40" s="693"/>
      <c r="U40" s="694"/>
    </row>
    <row r="41" spans="1:21" ht="17.100000000000001" customHeight="1">
      <c r="A41" s="191">
        <v>31</v>
      </c>
      <c r="B41" s="421">
        <f>+PAMA!$F$199</f>
        <v>3.7595550529213688</v>
      </c>
      <c r="C41" s="421">
        <f>+PAMA!$F$200</f>
        <v>0</v>
      </c>
      <c r="D41" s="421">
        <f>+PAMA!$F$201</f>
        <v>3.7595550529213688</v>
      </c>
      <c r="E41" s="421">
        <f>+PAMA!$F$202</f>
        <v>5.9560216081242023</v>
      </c>
      <c r="F41" s="421">
        <f>+PAMA!$F$203</f>
        <v>3.3498548842074785</v>
      </c>
      <c r="G41" s="421">
        <f>+PAMA!$F$204</f>
        <v>3.71983742521522</v>
      </c>
      <c r="H41" s="421">
        <f>+PAMA!$F$205</f>
        <v>4.3776886634454772</v>
      </c>
      <c r="I41" s="421">
        <f>+SIMS!$F$65</f>
        <v>5.3540999064797168</v>
      </c>
      <c r="J41" s="421">
        <f>+PETROSEA!$F$141</f>
        <v>0</v>
      </c>
      <c r="K41" s="421">
        <f>+PETROSEA!$F$142</f>
        <v>0</v>
      </c>
      <c r="L41" s="421">
        <f>+PETROSEA!$F$143</f>
        <v>4.2282098894615627</v>
      </c>
      <c r="M41" s="421">
        <f>+PETROSEA!$F$144</f>
        <v>0</v>
      </c>
      <c r="N41" s="421">
        <v>0</v>
      </c>
      <c r="O41" s="421">
        <f>+'BIMA NUSA'!$F$57</f>
        <v>1.4387105612202604</v>
      </c>
      <c r="P41" s="421">
        <f>+DUM!$F$46</f>
        <v>2.5833101160862357</v>
      </c>
      <c r="Q41" s="421">
        <f t="shared" si="0"/>
        <v>4.1175637043991165</v>
      </c>
      <c r="R41" s="692"/>
      <c r="S41" s="693"/>
      <c r="T41" s="693"/>
      <c r="U41" s="694"/>
    </row>
    <row r="42" spans="1:21" ht="16.5" customHeight="1">
      <c r="A42" s="181" t="s">
        <v>9</v>
      </c>
      <c r="B42" s="384">
        <f t="shared" ref="B42:H42" si="2">IFERROR(SUMPRODUCT(B11:B41,B49:B79)/SUM(B49:B79),0)</f>
        <v>3.4273363755313979</v>
      </c>
      <c r="C42" s="384">
        <f t="shared" si="2"/>
        <v>0</v>
      </c>
      <c r="D42" s="384">
        <f t="shared" si="2"/>
        <v>3.4273363755313979</v>
      </c>
      <c r="E42" s="384">
        <f t="shared" si="2"/>
        <v>7.1476959254659773</v>
      </c>
      <c r="F42" s="384">
        <f t="shared" si="2"/>
        <v>2.1469699703588541</v>
      </c>
      <c r="G42" s="384">
        <f t="shared" si="2"/>
        <v>4.0792087806644348</v>
      </c>
      <c r="H42" s="384">
        <f t="shared" si="2"/>
        <v>4.1316239183534051</v>
      </c>
      <c r="I42" s="384">
        <f>IFERROR(SUMPRODUCT(I11:I41,I49:I79)/SUM(I49:I79),0)</f>
        <v>4.3167118094954233</v>
      </c>
      <c r="J42" s="384">
        <f>IFERROR(SUMPRODUCT(J11:J41,J49:J79)/SUM(J49:J79),0)</f>
        <v>0</v>
      </c>
      <c r="K42" s="384">
        <f>IFERROR(SUMPRODUCT(K11:K41,K49:K79)/SUM(K49:K79),0)</f>
        <v>0</v>
      </c>
      <c r="L42" s="384">
        <f t="shared" ref="L42:Q42" si="3">IFERROR(SUMPRODUCT(L11:L41,L49:L79)/SUM(L49:L79),0)</f>
        <v>3.3746607763625969</v>
      </c>
      <c r="M42" s="384">
        <f t="shared" si="3"/>
        <v>6.4065773349790343</v>
      </c>
      <c r="N42" s="384">
        <f t="shared" si="3"/>
        <v>0</v>
      </c>
      <c r="O42" s="384">
        <f t="shared" si="3"/>
        <v>1.5221958081623486</v>
      </c>
      <c r="P42" s="384">
        <f t="shared" si="3"/>
        <v>2.1190854833351787</v>
      </c>
      <c r="Q42" s="384">
        <f t="shared" si="3"/>
        <v>3.718467553372617</v>
      </c>
      <c r="R42" s="829"/>
      <c r="S42" s="830"/>
      <c r="T42" s="830"/>
      <c r="U42" s="831"/>
    </row>
    <row r="43" spans="1:21" ht="15" customHeight="1">
      <c r="A43" s="181" t="s">
        <v>42</v>
      </c>
      <c r="B43" s="386">
        <f t="shared" ref="B43:Q43" si="4">+B42-B10</f>
        <v>0.28295962028974797</v>
      </c>
      <c r="C43" s="386">
        <f t="shared" ref="C43:H43" si="5">+C42-C10</f>
        <v>-3.1443767552416499</v>
      </c>
      <c r="D43" s="386">
        <f t="shared" si="5"/>
        <v>0.28295962028974797</v>
      </c>
      <c r="E43" s="386">
        <f t="shared" si="5"/>
        <v>0.13414428904949727</v>
      </c>
      <c r="F43" s="386">
        <f t="shared" si="5"/>
        <v>0.23871865826306404</v>
      </c>
      <c r="G43" s="386">
        <f t="shared" si="5"/>
        <v>0.6792353340698547</v>
      </c>
      <c r="H43" s="386">
        <f t="shared" si="5"/>
        <v>0.78662391835340495</v>
      </c>
      <c r="I43" s="386">
        <f t="shared" si="4"/>
        <v>-0.28228819050457687</v>
      </c>
      <c r="J43" s="386">
        <f t="shared" si="4"/>
        <v>0</v>
      </c>
      <c r="K43" s="386">
        <f>+K42-K10</f>
        <v>0</v>
      </c>
      <c r="L43" s="386">
        <f t="shared" si="4"/>
        <v>-0.43029274339203294</v>
      </c>
      <c r="M43" s="386">
        <f t="shared" si="4"/>
        <v>0.20657733497903408</v>
      </c>
      <c r="N43" s="386">
        <f t="shared" ref="N43" si="6">+N42-N10</f>
        <v>-5.8289999999999997</v>
      </c>
      <c r="O43" s="386">
        <f t="shared" si="4"/>
        <v>-1.4553907055227815</v>
      </c>
      <c r="P43" s="386">
        <f t="shared" si="4"/>
        <v>-0.41009485542056145</v>
      </c>
      <c r="Q43" s="386">
        <f t="shared" si="4"/>
        <v>-0.18954097148617022</v>
      </c>
      <c r="R43" s="832"/>
      <c r="S43" s="833"/>
      <c r="T43" s="833"/>
      <c r="U43" s="834"/>
    </row>
    <row r="44" spans="1:21" ht="15" customHeight="1">
      <c r="A44" s="192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</row>
    <row r="45" spans="1:21" ht="15" customHeight="1">
      <c r="A45" s="190" t="s">
        <v>91</v>
      </c>
      <c r="T45" s="342"/>
      <c r="U45" s="77" t="s">
        <v>68</v>
      </c>
    </row>
    <row r="46" spans="1:21" ht="15" customHeight="1">
      <c r="A46" s="611" t="s">
        <v>90</v>
      </c>
      <c r="B46" s="589" t="s">
        <v>26</v>
      </c>
      <c r="C46" s="590"/>
      <c r="D46" s="590"/>
      <c r="E46" s="590"/>
      <c r="F46" s="590"/>
      <c r="G46" s="590"/>
      <c r="H46" s="591"/>
      <c r="I46" s="393" t="s">
        <v>25</v>
      </c>
      <c r="J46" s="589" t="s">
        <v>27</v>
      </c>
      <c r="K46" s="590"/>
      <c r="L46" s="590"/>
      <c r="M46" s="591"/>
      <c r="N46" s="478" t="s">
        <v>220</v>
      </c>
      <c r="O46" s="393" t="s">
        <v>111</v>
      </c>
      <c r="P46" s="393" t="s">
        <v>189</v>
      </c>
      <c r="Q46" s="670" t="s">
        <v>9</v>
      </c>
      <c r="R46" s="677" t="s">
        <v>93</v>
      </c>
      <c r="S46" s="835"/>
      <c r="T46" s="835"/>
      <c r="U46" s="836"/>
    </row>
    <row r="47" spans="1:21" ht="15" customHeight="1">
      <c r="A47" s="612"/>
      <c r="B47" s="393" t="s">
        <v>160</v>
      </c>
      <c r="C47" s="393" t="s">
        <v>78</v>
      </c>
      <c r="D47" s="393" t="s">
        <v>121</v>
      </c>
      <c r="E47" s="393" t="s">
        <v>79</v>
      </c>
      <c r="F47" s="393" t="s">
        <v>80</v>
      </c>
      <c r="G47" s="393" t="s">
        <v>81</v>
      </c>
      <c r="H47" s="393" t="s">
        <v>219</v>
      </c>
      <c r="I47" s="393" t="s">
        <v>23</v>
      </c>
      <c r="J47" s="393" t="s">
        <v>80</v>
      </c>
      <c r="K47" s="393" t="s">
        <v>81</v>
      </c>
      <c r="L47" s="393" t="s">
        <v>122</v>
      </c>
      <c r="M47" s="393" t="s">
        <v>103</v>
      </c>
      <c r="N47" s="393" t="s">
        <v>221</v>
      </c>
      <c r="O47" s="393" t="s">
        <v>28</v>
      </c>
      <c r="P47" s="393" t="s">
        <v>122</v>
      </c>
      <c r="Q47" s="610"/>
      <c r="R47" s="612"/>
      <c r="S47" s="680"/>
      <c r="T47" s="680"/>
      <c r="U47" s="681"/>
    </row>
    <row r="48" spans="1:21" ht="15" customHeight="1">
      <c r="A48" s="94" t="s">
        <v>260</v>
      </c>
      <c r="B48" s="673">
        <v>1490</v>
      </c>
      <c r="C48" s="674"/>
      <c r="D48" s="481">
        <v>1490</v>
      </c>
      <c r="E48" s="476">
        <v>870</v>
      </c>
      <c r="F48" s="476">
        <v>800</v>
      </c>
      <c r="G48" s="476">
        <v>1100</v>
      </c>
      <c r="H48" s="476">
        <v>780</v>
      </c>
      <c r="I48" s="476">
        <v>2740</v>
      </c>
      <c r="J48" s="476">
        <v>0</v>
      </c>
      <c r="K48" s="476">
        <v>0</v>
      </c>
      <c r="L48" s="476">
        <v>4400</v>
      </c>
      <c r="M48" s="476">
        <v>290</v>
      </c>
      <c r="N48" s="481">
        <v>0</v>
      </c>
      <c r="O48" s="476">
        <v>810</v>
      </c>
      <c r="P48" s="476">
        <v>230</v>
      </c>
      <c r="Q48" s="476">
        <f t="shared" ref="Q48:Q79" si="7">SUM(D48:P48)</f>
        <v>13510</v>
      </c>
      <c r="R48" s="837"/>
      <c r="S48" s="837"/>
      <c r="T48" s="837"/>
      <c r="U48" s="837"/>
    </row>
    <row r="49" spans="1:21" ht="15" customHeight="1">
      <c r="A49" s="191">
        <f t="shared" ref="A49:A78" si="8">+A11</f>
        <v>44927</v>
      </c>
      <c r="B49" s="473">
        <v>0</v>
      </c>
      <c r="C49" s="473">
        <v>0</v>
      </c>
      <c r="D49" s="473">
        <v>0</v>
      </c>
      <c r="E49" s="473">
        <v>0</v>
      </c>
      <c r="F49" s="473">
        <v>0</v>
      </c>
      <c r="G49" s="473">
        <v>0</v>
      </c>
      <c r="H49" s="473">
        <v>0</v>
      </c>
      <c r="I49" s="473">
        <v>0</v>
      </c>
      <c r="J49" s="473">
        <v>0</v>
      </c>
      <c r="K49" s="473">
        <v>0</v>
      </c>
      <c r="L49" s="473">
        <v>0</v>
      </c>
      <c r="M49" s="473">
        <v>0</v>
      </c>
      <c r="N49" s="480">
        <v>0</v>
      </c>
      <c r="O49" s="473">
        <v>0</v>
      </c>
      <c r="P49" s="473">
        <v>0</v>
      </c>
      <c r="Q49" s="473">
        <f t="shared" si="7"/>
        <v>0</v>
      </c>
      <c r="R49" s="824"/>
      <c r="S49" s="824"/>
      <c r="T49" s="824"/>
      <c r="U49" s="824"/>
    </row>
    <row r="50" spans="1:21" ht="15" customHeight="1">
      <c r="A50" s="191">
        <f t="shared" si="8"/>
        <v>44928</v>
      </c>
      <c r="B50" s="480">
        <v>0</v>
      </c>
      <c r="C50" s="480">
        <v>0</v>
      </c>
      <c r="D50" s="480">
        <v>0</v>
      </c>
      <c r="E50" s="480">
        <v>3.8865400000000001</v>
      </c>
      <c r="F50" s="480">
        <v>9.0829999999999994E-2</v>
      </c>
      <c r="G50" s="480">
        <v>0</v>
      </c>
      <c r="H50" s="489">
        <v>0</v>
      </c>
      <c r="I50" s="480">
        <v>5.2154999999999996</v>
      </c>
      <c r="J50" s="480">
        <v>0</v>
      </c>
      <c r="K50" s="480">
        <v>0</v>
      </c>
      <c r="L50" s="480">
        <v>0</v>
      </c>
      <c r="M50" s="480">
        <v>0</v>
      </c>
      <c r="N50" s="480">
        <v>0</v>
      </c>
      <c r="O50" s="480">
        <v>0</v>
      </c>
      <c r="P50" s="480">
        <v>0</v>
      </c>
      <c r="Q50" s="473">
        <f t="shared" si="7"/>
        <v>9.1928699999999992</v>
      </c>
      <c r="R50" s="824"/>
      <c r="S50" s="824"/>
      <c r="T50" s="824"/>
      <c r="U50" s="824"/>
    </row>
    <row r="51" spans="1:21" ht="15" customHeight="1">
      <c r="A51" s="191">
        <f t="shared" si="8"/>
        <v>44929</v>
      </c>
      <c r="B51" s="480">
        <v>0</v>
      </c>
      <c r="C51" s="480">
        <v>0</v>
      </c>
      <c r="D51" s="480">
        <v>0</v>
      </c>
      <c r="E51" s="480">
        <v>3.7658299999999998</v>
      </c>
      <c r="F51" s="480">
        <v>0</v>
      </c>
      <c r="G51" s="480">
        <v>0</v>
      </c>
      <c r="H51" s="489">
        <v>0</v>
      </c>
      <c r="I51" s="480">
        <v>6.859</v>
      </c>
      <c r="J51" s="480">
        <v>0</v>
      </c>
      <c r="K51" s="480">
        <v>0</v>
      </c>
      <c r="L51" s="480">
        <v>0</v>
      </c>
      <c r="M51" s="480">
        <v>0</v>
      </c>
      <c r="N51" s="480">
        <v>0</v>
      </c>
      <c r="O51" s="480">
        <v>0</v>
      </c>
      <c r="P51" s="480">
        <v>0</v>
      </c>
      <c r="Q51" s="473">
        <f t="shared" si="7"/>
        <v>10.624829999999999</v>
      </c>
      <c r="R51" s="824"/>
      <c r="S51" s="824"/>
      <c r="T51" s="824"/>
      <c r="U51" s="824"/>
    </row>
    <row r="52" spans="1:21" ht="15" customHeight="1">
      <c r="A52" s="191">
        <f t="shared" si="8"/>
        <v>44930</v>
      </c>
      <c r="B52" s="480">
        <v>53.946350000000002</v>
      </c>
      <c r="C52" s="480">
        <v>0</v>
      </c>
      <c r="D52" s="480">
        <v>53.946350000000002</v>
      </c>
      <c r="E52" s="480">
        <v>14.40321</v>
      </c>
      <c r="F52" s="480">
        <v>11.46457</v>
      </c>
      <c r="G52" s="480">
        <v>34.067</v>
      </c>
      <c r="H52" s="489">
        <v>22.03847</v>
      </c>
      <c r="I52" s="480">
        <v>78.997509999999991</v>
      </c>
      <c r="J52" s="480">
        <v>0</v>
      </c>
      <c r="K52" s="480">
        <v>0</v>
      </c>
      <c r="L52" s="480">
        <v>135.64669000000004</v>
      </c>
      <c r="M52" s="480">
        <v>0</v>
      </c>
      <c r="N52" s="480">
        <v>0</v>
      </c>
      <c r="O52" s="480">
        <v>25.3245</v>
      </c>
      <c r="P52" s="480">
        <v>9.3940000000000001</v>
      </c>
      <c r="Q52" s="473">
        <f t="shared" si="7"/>
        <v>385.28230000000002</v>
      </c>
      <c r="R52" s="824"/>
      <c r="S52" s="824"/>
      <c r="T52" s="824"/>
      <c r="U52" s="824"/>
    </row>
    <row r="53" spans="1:21" ht="15" customHeight="1">
      <c r="A53" s="191">
        <f t="shared" si="8"/>
        <v>44931</v>
      </c>
      <c r="B53" s="480">
        <v>80.675169999999994</v>
      </c>
      <c r="C53" s="480">
        <v>0</v>
      </c>
      <c r="D53" s="480">
        <v>80.675169999999994</v>
      </c>
      <c r="E53" s="480">
        <v>29.549169999999997</v>
      </c>
      <c r="F53" s="480">
        <v>38.597290000000001</v>
      </c>
      <c r="G53" s="480">
        <v>53.529409999999999</v>
      </c>
      <c r="H53" s="489">
        <v>39.315330000000003</v>
      </c>
      <c r="I53" s="480">
        <v>123.42300999999999</v>
      </c>
      <c r="J53" s="480">
        <v>0</v>
      </c>
      <c r="K53" s="480">
        <v>0</v>
      </c>
      <c r="L53" s="480">
        <v>213.15309999999999</v>
      </c>
      <c r="M53" s="480">
        <v>0</v>
      </c>
      <c r="N53" s="480">
        <v>0</v>
      </c>
      <c r="O53" s="480">
        <v>25.735499999999998</v>
      </c>
      <c r="P53" s="480">
        <v>11.847</v>
      </c>
      <c r="Q53" s="473">
        <f t="shared" si="7"/>
        <v>615.82497999999987</v>
      </c>
      <c r="R53" s="824"/>
      <c r="S53" s="824"/>
      <c r="T53" s="824"/>
      <c r="U53" s="824"/>
    </row>
    <row r="54" spans="1:21" ht="15" customHeight="1">
      <c r="A54" s="191">
        <f t="shared" si="8"/>
        <v>44932</v>
      </c>
      <c r="B54" s="480">
        <v>56.36862</v>
      </c>
      <c r="C54" s="480">
        <v>0</v>
      </c>
      <c r="D54" s="480">
        <v>56.36862</v>
      </c>
      <c r="E54" s="480">
        <v>30.42193</v>
      </c>
      <c r="F54" s="480">
        <v>25.606540000000003</v>
      </c>
      <c r="G54" s="480">
        <v>34.653700000000008</v>
      </c>
      <c r="H54" s="489">
        <v>25.48105</v>
      </c>
      <c r="I54" s="480">
        <v>77.35053000000002</v>
      </c>
      <c r="J54" s="480">
        <v>0</v>
      </c>
      <c r="K54" s="480">
        <v>0</v>
      </c>
      <c r="L54" s="480">
        <v>191.0309</v>
      </c>
      <c r="M54" s="480">
        <v>12.32</v>
      </c>
      <c r="N54" s="480">
        <v>0</v>
      </c>
      <c r="O54" s="480">
        <v>23.284500000000001</v>
      </c>
      <c r="P54" s="480">
        <v>11.33</v>
      </c>
      <c r="Q54" s="473">
        <f t="shared" si="7"/>
        <v>487.84776999999997</v>
      </c>
      <c r="R54" s="824"/>
      <c r="S54" s="824"/>
      <c r="T54" s="824"/>
      <c r="U54" s="824"/>
    </row>
    <row r="55" spans="1:21" ht="15" customHeight="1">
      <c r="A55" s="191">
        <f t="shared" si="8"/>
        <v>44933</v>
      </c>
      <c r="B55" s="480">
        <v>70.10244999999999</v>
      </c>
      <c r="C55" s="480">
        <v>0</v>
      </c>
      <c r="D55" s="480">
        <v>70.10244999999999</v>
      </c>
      <c r="E55" s="480">
        <v>32.306719999999999</v>
      </c>
      <c r="F55" s="480">
        <v>32.441429999999997</v>
      </c>
      <c r="G55" s="480">
        <v>45.953679999999999</v>
      </c>
      <c r="H55" s="489">
        <v>23.13692</v>
      </c>
      <c r="I55" s="480">
        <v>114.02341999999999</v>
      </c>
      <c r="J55" s="480">
        <v>0</v>
      </c>
      <c r="K55" s="480">
        <v>0</v>
      </c>
      <c r="L55" s="480">
        <v>179.77029999999999</v>
      </c>
      <c r="M55" s="480">
        <v>14.76</v>
      </c>
      <c r="N55" s="480">
        <v>0</v>
      </c>
      <c r="O55" s="480">
        <v>31.7775</v>
      </c>
      <c r="P55" s="480">
        <v>8.0299999999999994</v>
      </c>
      <c r="Q55" s="473">
        <f t="shared" si="7"/>
        <v>552.30241999999998</v>
      </c>
      <c r="R55" s="824"/>
      <c r="S55" s="824"/>
      <c r="T55" s="824"/>
      <c r="U55" s="824"/>
    </row>
    <row r="56" spans="1:21" ht="15" customHeight="1">
      <c r="A56" s="191">
        <f t="shared" si="8"/>
        <v>44934</v>
      </c>
      <c r="B56" s="480">
        <v>63.421789999999994</v>
      </c>
      <c r="C56" s="480">
        <v>0</v>
      </c>
      <c r="D56" s="480">
        <v>63.421789999999994</v>
      </c>
      <c r="E56" s="480">
        <v>21.52346</v>
      </c>
      <c r="F56" s="480">
        <v>35.070679999999996</v>
      </c>
      <c r="G56" s="480">
        <v>49.580800000000004</v>
      </c>
      <c r="H56" s="489">
        <v>34.01746</v>
      </c>
      <c r="I56" s="480">
        <v>114.0394</v>
      </c>
      <c r="J56" s="480">
        <v>0</v>
      </c>
      <c r="K56" s="480">
        <v>0</v>
      </c>
      <c r="L56" s="480">
        <v>197.0873</v>
      </c>
      <c r="M56" s="480">
        <v>12.52</v>
      </c>
      <c r="N56" s="480">
        <v>0</v>
      </c>
      <c r="O56" s="480">
        <v>37.962000000000003</v>
      </c>
      <c r="P56" s="480">
        <v>8.8550000000000004</v>
      </c>
      <c r="Q56" s="473">
        <f t="shared" si="7"/>
        <v>574.07789000000002</v>
      </c>
      <c r="R56" s="824"/>
      <c r="S56" s="824"/>
      <c r="T56" s="824"/>
      <c r="U56" s="824"/>
    </row>
    <row r="57" spans="1:21" ht="15" customHeight="1">
      <c r="A57" s="191">
        <f t="shared" si="8"/>
        <v>44935</v>
      </c>
      <c r="B57" s="490">
        <v>34.707089999999994</v>
      </c>
      <c r="C57" s="490">
        <v>0</v>
      </c>
      <c r="D57" s="490">
        <v>34.707089999999994</v>
      </c>
      <c r="E57" s="490">
        <v>15.66638</v>
      </c>
      <c r="F57" s="490">
        <v>21.531839999999999</v>
      </c>
      <c r="G57" s="490">
        <v>24.966780000000004</v>
      </c>
      <c r="H57" s="490">
        <v>21.220120000000001</v>
      </c>
      <c r="I57" s="490">
        <v>68.933980000000005</v>
      </c>
      <c r="J57" s="490">
        <v>0</v>
      </c>
      <c r="K57" s="490">
        <v>0</v>
      </c>
      <c r="L57" s="490">
        <v>136.5121</v>
      </c>
      <c r="M57" s="490">
        <v>6.36</v>
      </c>
      <c r="N57" s="555">
        <v>0</v>
      </c>
      <c r="O57" s="490">
        <v>25.834499999999998</v>
      </c>
      <c r="P57" s="490">
        <v>7.0949999999999998</v>
      </c>
      <c r="Q57" s="473">
        <f t="shared" si="7"/>
        <v>362.82778999999999</v>
      </c>
      <c r="R57" s="824"/>
      <c r="S57" s="824"/>
      <c r="T57" s="824"/>
      <c r="U57" s="824"/>
    </row>
    <row r="58" spans="1:21" ht="15" customHeight="1">
      <c r="A58" s="191">
        <f t="shared" si="8"/>
        <v>44936</v>
      </c>
      <c r="B58" s="490">
        <v>82.441270000000003</v>
      </c>
      <c r="C58" s="490">
        <v>0</v>
      </c>
      <c r="D58" s="490">
        <v>82.441270000000003</v>
      </c>
      <c r="E58" s="490">
        <v>26.821080000000002</v>
      </c>
      <c r="F58" s="490">
        <v>41.400860000000002</v>
      </c>
      <c r="G58" s="490">
        <v>51.254419999999996</v>
      </c>
      <c r="H58" s="490">
        <v>41.417000000000002</v>
      </c>
      <c r="I58" s="490">
        <v>124.29596000000001</v>
      </c>
      <c r="J58" s="490">
        <v>0</v>
      </c>
      <c r="K58" s="490">
        <v>0</v>
      </c>
      <c r="L58" s="490">
        <v>189.71439999999998</v>
      </c>
      <c r="M58" s="490">
        <v>17.32</v>
      </c>
      <c r="N58" s="555">
        <v>0</v>
      </c>
      <c r="O58" s="490">
        <v>39.981000000000002</v>
      </c>
      <c r="P58" s="490">
        <v>12.419</v>
      </c>
      <c r="Q58" s="473">
        <f t="shared" si="7"/>
        <v>627.06498999999997</v>
      </c>
      <c r="R58" s="824"/>
      <c r="S58" s="824"/>
      <c r="T58" s="824"/>
      <c r="U58" s="824"/>
    </row>
    <row r="59" spans="1:21" ht="15" customHeight="1">
      <c r="A59" s="191">
        <f t="shared" si="8"/>
        <v>44937</v>
      </c>
      <c r="B59" s="490">
        <v>89.99063000000001</v>
      </c>
      <c r="C59" s="490">
        <v>0</v>
      </c>
      <c r="D59" s="490">
        <v>89.99063000000001</v>
      </c>
      <c r="E59" s="490">
        <v>31.69754</v>
      </c>
      <c r="F59" s="490">
        <v>38.695709999999998</v>
      </c>
      <c r="G59" s="490">
        <v>47.699409999999993</v>
      </c>
      <c r="H59" s="490">
        <v>37.407699999999998</v>
      </c>
      <c r="I59" s="490">
        <v>120.05380000000002</v>
      </c>
      <c r="J59" s="490">
        <v>0</v>
      </c>
      <c r="K59" s="490">
        <v>0</v>
      </c>
      <c r="L59" s="490">
        <v>202.8323</v>
      </c>
      <c r="M59" s="490">
        <v>13.12</v>
      </c>
      <c r="N59" s="555">
        <v>0</v>
      </c>
      <c r="O59" s="490">
        <v>38.549999999999997</v>
      </c>
      <c r="P59" s="490">
        <v>13.695</v>
      </c>
      <c r="Q59" s="473">
        <f t="shared" si="7"/>
        <v>633.74209000000008</v>
      </c>
      <c r="R59" s="824"/>
      <c r="S59" s="824"/>
      <c r="T59" s="824"/>
      <c r="U59" s="824"/>
    </row>
    <row r="60" spans="1:21" ht="15" customHeight="1">
      <c r="A60" s="191">
        <f t="shared" si="8"/>
        <v>44938</v>
      </c>
      <c r="B60" s="490">
        <v>75.727500000000006</v>
      </c>
      <c r="C60" s="490">
        <v>0</v>
      </c>
      <c r="D60" s="490">
        <v>75.727500000000006</v>
      </c>
      <c r="E60" s="490">
        <v>18.700050000000001</v>
      </c>
      <c r="F60" s="490">
        <v>25.908999999999999</v>
      </c>
      <c r="G60" s="490">
        <v>41.376410000000007</v>
      </c>
      <c r="H60" s="490">
        <v>32.932459999999999</v>
      </c>
      <c r="I60" s="490">
        <v>108.61878</v>
      </c>
      <c r="J60" s="490">
        <v>0</v>
      </c>
      <c r="K60" s="490">
        <v>0</v>
      </c>
      <c r="L60" s="490">
        <v>161.1874</v>
      </c>
      <c r="M60" s="490">
        <v>11.12</v>
      </c>
      <c r="N60" s="555">
        <v>0</v>
      </c>
      <c r="O60" s="490">
        <v>40.064999999999998</v>
      </c>
      <c r="P60" s="490">
        <v>8.9649999999999999</v>
      </c>
      <c r="Q60" s="473">
        <f t="shared" si="7"/>
        <v>524.60160000000008</v>
      </c>
      <c r="R60" s="824"/>
      <c r="S60" s="824"/>
      <c r="T60" s="824"/>
      <c r="U60" s="824"/>
    </row>
    <row r="61" spans="1:21" ht="15" customHeight="1">
      <c r="A61" s="191">
        <f t="shared" si="8"/>
        <v>44939</v>
      </c>
      <c r="B61" s="490">
        <v>68.000820000000004</v>
      </c>
      <c r="C61" s="490">
        <v>0</v>
      </c>
      <c r="D61" s="490">
        <v>68.000820000000004</v>
      </c>
      <c r="E61" s="490">
        <v>35.433630000000008</v>
      </c>
      <c r="F61" s="490">
        <v>26.749620000000004</v>
      </c>
      <c r="G61" s="490">
        <v>46.456650000000003</v>
      </c>
      <c r="H61" s="490">
        <v>37.092080000000003</v>
      </c>
      <c r="I61" s="490">
        <v>104.71817</v>
      </c>
      <c r="J61" s="490">
        <v>0</v>
      </c>
      <c r="K61" s="490">
        <v>0</v>
      </c>
      <c r="L61" s="490">
        <v>206.82759999999999</v>
      </c>
      <c r="M61" s="490">
        <v>10.039999999999999</v>
      </c>
      <c r="N61" s="555">
        <v>0</v>
      </c>
      <c r="O61" s="490">
        <v>19.954499999999999</v>
      </c>
      <c r="P61" s="490">
        <v>12.991</v>
      </c>
      <c r="Q61" s="473">
        <f t="shared" si="7"/>
        <v>568.26407000000006</v>
      </c>
      <c r="R61" s="824"/>
      <c r="S61" s="824"/>
      <c r="T61" s="824"/>
      <c r="U61" s="824"/>
    </row>
    <row r="62" spans="1:21" ht="15" customHeight="1">
      <c r="A62" s="191">
        <f t="shared" si="8"/>
        <v>44940</v>
      </c>
      <c r="B62" s="490">
        <v>60.541800000000002</v>
      </c>
      <c r="C62" s="490">
        <v>0</v>
      </c>
      <c r="D62" s="490">
        <v>60.541800000000002</v>
      </c>
      <c r="E62" s="490">
        <v>35.747459999999997</v>
      </c>
      <c r="F62" s="490">
        <v>29.377589999999998</v>
      </c>
      <c r="G62" s="490">
        <v>50.998489999999997</v>
      </c>
      <c r="H62" s="490">
        <v>38.37397</v>
      </c>
      <c r="I62" s="490">
        <v>130.22773999999998</v>
      </c>
      <c r="J62" s="490">
        <v>0</v>
      </c>
      <c r="K62" s="490">
        <v>0</v>
      </c>
      <c r="L62" s="490">
        <v>197.52860000000001</v>
      </c>
      <c r="M62" s="490">
        <v>9.1199999999999992</v>
      </c>
      <c r="N62" s="555">
        <v>0</v>
      </c>
      <c r="O62" s="490">
        <v>34.47</v>
      </c>
      <c r="P62" s="490">
        <v>12.166</v>
      </c>
      <c r="Q62" s="473">
        <f t="shared" si="7"/>
        <v>598.55165000000011</v>
      </c>
      <c r="R62" s="824"/>
      <c r="S62" s="824"/>
      <c r="T62" s="824"/>
      <c r="U62" s="824"/>
    </row>
    <row r="63" spans="1:21" ht="15" customHeight="1">
      <c r="A63" s="191">
        <f t="shared" si="8"/>
        <v>44941</v>
      </c>
      <c r="B63" s="490">
        <v>74.738100000000003</v>
      </c>
      <c r="C63" s="490">
        <v>0</v>
      </c>
      <c r="D63" s="490">
        <v>74.738100000000003</v>
      </c>
      <c r="E63" s="490">
        <v>35.488999999999997</v>
      </c>
      <c r="F63" s="490">
        <v>28.823750000000004</v>
      </c>
      <c r="G63" s="490">
        <v>42.615830000000003</v>
      </c>
      <c r="H63" s="490">
        <v>38.303130000000003</v>
      </c>
      <c r="I63" s="490">
        <v>118.73667000000002</v>
      </c>
      <c r="J63" s="490">
        <v>0</v>
      </c>
      <c r="K63" s="490">
        <v>0</v>
      </c>
      <c r="L63" s="490">
        <v>192.61670000000001</v>
      </c>
      <c r="M63" s="490">
        <v>10.96</v>
      </c>
      <c r="N63" s="555">
        <v>0</v>
      </c>
      <c r="O63" s="490">
        <v>37.826999999999998</v>
      </c>
      <c r="P63" s="490">
        <v>11.77</v>
      </c>
      <c r="Q63" s="473">
        <f t="shared" si="7"/>
        <v>591.88018000000011</v>
      </c>
      <c r="R63" s="824"/>
      <c r="S63" s="824"/>
      <c r="T63" s="824"/>
      <c r="U63" s="824"/>
    </row>
    <row r="64" spans="1:21" ht="15" customHeight="1">
      <c r="A64" s="191">
        <f t="shared" si="8"/>
        <v>44942</v>
      </c>
      <c r="B64" s="494">
        <v>69.02122</v>
      </c>
      <c r="C64" s="494">
        <v>0</v>
      </c>
      <c r="D64" s="494">
        <v>69.02122</v>
      </c>
      <c r="E64" s="494">
        <v>27.316929999999999</v>
      </c>
      <c r="F64" s="494">
        <v>19.654660000000003</v>
      </c>
      <c r="G64" s="494">
        <v>31.795509999999993</v>
      </c>
      <c r="H64" s="494">
        <v>43.800160000000005</v>
      </c>
      <c r="I64" s="494">
        <v>98.656930000000017</v>
      </c>
      <c r="J64" s="494">
        <v>0</v>
      </c>
      <c r="K64" s="494">
        <v>0</v>
      </c>
      <c r="L64" s="494">
        <v>171.13050000000001</v>
      </c>
      <c r="M64" s="494">
        <v>8.8000000000000007</v>
      </c>
      <c r="N64" s="555">
        <v>0</v>
      </c>
      <c r="O64" s="494">
        <v>37.033499999999997</v>
      </c>
      <c r="P64" s="494">
        <v>9.5809999999999995</v>
      </c>
      <c r="Q64" s="473">
        <f t="shared" si="7"/>
        <v>516.79040999999995</v>
      </c>
      <c r="R64" s="824"/>
      <c r="S64" s="824"/>
      <c r="T64" s="824"/>
      <c r="U64" s="824"/>
    </row>
    <row r="65" spans="1:21" ht="15" customHeight="1">
      <c r="A65" s="191">
        <f t="shared" si="8"/>
        <v>44943</v>
      </c>
      <c r="B65" s="494">
        <v>33.415779999999998</v>
      </c>
      <c r="C65" s="494">
        <v>0</v>
      </c>
      <c r="D65" s="494">
        <v>33.415779999999998</v>
      </c>
      <c r="E65" s="494">
        <v>17.460629999999998</v>
      </c>
      <c r="F65" s="494">
        <v>20.220879999999998</v>
      </c>
      <c r="G65" s="494">
        <v>21.358610000000002</v>
      </c>
      <c r="H65" s="494">
        <v>17.164879999999997</v>
      </c>
      <c r="I65" s="494">
        <v>69.111429999999999</v>
      </c>
      <c r="J65" s="494">
        <v>0</v>
      </c>
      <c r="K65" s="494">
        <v>0</v>
      </c>
      <c r="L65" s="494">
        <v>72.926899999999989</v>
      </c>
      <c r="M65" s="494">
        <v>4.16</v>
      </c>
      <c r="N65" s="555">
        <v>0</v>
      </c>
      <c r="O65" s="494">
        <v>25.726500000000001</v>
      </c>
      <c r="P65" s="494">
        <v>4.774</v>
      </c>
      <c r="Q65" s="473">
        <f t="shared" si="7"/>
        <v>286.31960999999995</v>
      </c>
      <c r="R65" s="824"/>
      <c r="S65" s="824"/>
      <c r="T65" s="824"/>
      <c r="U65" s="824"/>
    </row>
    <row r="66" spans="1:21" ht="15" customHeight="1">
      <c r="A66" s="191">
        <f t="shared" si="8"/>
        <v>44944</v>
      </c>
      <c r="B66" s="494">
        <v>72.205520000000007</v>
      </c>
      <c r="C66" s="494">
        <v>0</v>
      </c>
      <c r="D66" s="494">
        <v>72.205520000000007</v>
      </c>
      <c r="E66" s="494">
        <v>28.954419999999999</v>
      </c>
      <c r="F66" s="494">
        <v>34.284909999999996</v>
      </c>
      <c r="G66" s="494">
        <v>28.876440000000002</v>
      </c>
      <c r="H66" s="494">
        <v>35.085080000000005</v>
      </c>
      <c r="I66" s="494">
        <v>112.01339999999996</v>
      </c>
      <c r="J66" s="494">
        <v>0</v>
      </c>
      <c r="K66" s="494">
        <v>0</v>
      </c>
      <c r="L66" s="494">
        <v>154.62470000000002</v>
      </c>
      <c r="M66" s="494">
        <v>16.28</v>
      </c>
      <c r="N66" s="555">
        <v>0</v>
      </c>
      <c r="O66" s="494">
        <v>34.743000000000002</v>
      </c>
      <c r="P66" s="494">
        <v>8.8550000000000004</v>
      </c>
      <c r="Q66" s="473">
        <f t="shared" si="7"/>
        <v>525.92247000000009</v>
      </c>
      <c r="R66" s="824"/>
      <c r="S66" s="824"/>
      <c r="T66" s="824"/>
      <c r="U66" s="824"/>
    </row>
    <row r="67" spans="1:21" ht="15" customHeight="1">
      <c r="A67" s="191">
        <f t="shared" si="8"/>
        <v>44945</v>
      </c>
      <c r="B67" s="494">
        <v>82.814070000000001</v>
      </c>
      <c r="C67" s="494">
        <v>0</v>
      </c>
      <c r="D67" s="494">
        <v>82.814070000000001</v>
      </c>
      <c r="E67" s="494">
        <v>40.173199999999994</v>
      </c>
      <c r="F67" s="494">
        <v>37.711959999999998</v>
      </c>
      <c r="G67" s="494">
        <v>24.877459999999999</v>
      </c>
      <c r="H67" s="494">
        <v>49.875140000000002</v>
      </c>
      <c r="I67" s="494">
        <v>118.17010000000001</v>
      </c>
      <c r="J67" s="494">
        <v>0</v>
      </c>
      <c r="K67" s="494">
        <v>0</v>
      </c>
      <c r="L67" s="494">
        <v>181.0883</v>
      </c>
      <c r="M67" s="494">
        <v>12.64</v>
      </c>
      <c r="N67" s="555">
        <v>0</v>
      </c>
      <c r="O67" s="494">
        <v>34.765500000000003</v>
      </c>
      <c r="P67" s="494">
        <v>13.794</v>
      </c>
      <c r="Q67" s="473">
        <f t="shared" si="7"/>
        <v>595.90972999999985</v>
      </c>
      <c r="R67" s="824"/>
      <c r="S67" s="824"/>
      <c r="T67" s="824"/>
      <c r="U67" s="824"/>
    </row>
    <row r="68" spans="1:21" ht="15" customHeight="1">
      <c r="A68" s="191">
        <f t="shared" si="8"/>
        <v>44946</v>
      </c>
      <c r="B68" s="494">
        <v>64.604119999999995</v>
      </c>
      <c r="C68" s="494">
        <v>0</v>
      </c>
      <c r="D68" s="494">
        <v>64.604119999999995</v>
      </c>
      <c r="E68" s="494">
        <v>42.660240000000002</v>
      </c>
      <c r="F68" s="494">
        <v>34.873190000000001</v>
      </c>
      <c r="G68" s="494">
        <v>34.577359999999999</v>
      </c>
      <c r="H68" s="494">
        <v>47.304119999999998</v>
      </c>
      <c r="I68" s="494">
        <v>120.10726999999997</v>
      </c>
      <c r="J68" s="494">
        <v>0</v>
      </c>
      <c r="K68" s="494">
        <v>0</v>
      </c>
      <c r="L68" s="494">
        <v>190.88920000000002</v>
      </c>
      <c r="M68" s="494">
        <v>10.039999999999999</v>
      </c>
      <c r="N68" s="555">
        <v>0</v>
      </c>
      <c r="O68" s="494">
        <v>22.4175</v>
      </c>
      <c r="P68" s="494">
        <v>12.397</v>
      </c>
      <c r="Q68" s="473">
        <f t="shared" si="7"/>
        <v>579.87</v>
      </c>
      <c r="R68" s="824"/>
      <c r="S68" s="824"/>
      <c r="T68" s="824"/>
      <c r="U68" s="824"/>
    </row>
    <row r="69" spans="1:21" ht="15" customHeight="1">
      <c r="A69" s="191">
        <f t="shared" si="8"/>
        <v>44947</v>
      </c>
      <c r="B69" s="494">
        <v>72.362859999999998</v>
      </c>
      <c r="C69" s="494">
        <v>0</v>
      </c>
      <c r="D69" s="494">
        <v>72.362859999999998</v>
      </c>
      <c r="E69" s="494">
        <v>39.079790000000003</v>
      </c>
      <c r="F69" s="494">
        <v>32.850639999999999</v>
      </c>
      <c r="G69" s="494">
        <v>32.853730000000006</v>
      </c>
      <c r="H69" s="494">
        <v>50.274500000000003</v>
      </c>
      <c r="I69" s="494">
        <v>42.48959</v>
      </c>
      <c r="J69" s="494">
        <v>0</v>
      </c>
      <c r="K69" s="494">
        <v>0</v>
      </c>
      <c r="L69" s="494">
        <v>183.19910000000002</v>
      </c>
      <c r="M69" s="494">
        <v>11.04</v>
      </c>
      <c r="N69" s="555">
        <v>0</v>
      </c>
      <c r="O69" s="494">
        <v>37.347000000000001</v>
      </c>
      <c r="P69" s="494">
        <v>13.574</v>
      </c>
      <c r="Q69" s="473">
        <f t="shared" si="7"/>
        <v>515.07121000000006</v>
      </c>
      <c r="R69" s="824"/>
      <c r="S69" s="824"/>
      <c r="T69" s="824"/>
      <c r="U69" s="824"/>
    </row>
    <row r="70" spans="1:21" ht="15" customHeight="1">
      <c r="A70" s="191">
        <f t="shared" si="8"/>
        <v>44948</v>
      </c>
      <c r="B70" s="494">
        <v>85.166139999999999</v>
      </c>
      <c r="C70" s="494">
        <v>0</v>
      </c>
      <c r="D70" s="494">
        <v>85.166139999999999</v>
      </c>
      <c r="E70" s="494">
        <v>30.634040000000002</v>
      </c>
      <c r="F70" s="494">
        <v>34.644580000000005</v>
      </c>
      <c r="G70" s="494">
        <v>37.288009999999993</v>
      </c>
      <c r="H70" s="494">
        <v>53.421769999999995</v>
      </c>
      <c r="I70" s="494">
        <v>89.019049999999993</v>
      </c>
      <c r="J70" s="494">
        <v>0</v>
      </c>
      <c r="K70" s="494">
        <v>0</v>
      </c>
      <c r="L70" s="494">
        <v>205.28370000000001</v>
      </c>
      <c r="M70" s="494">
        <v>9.7200000000000006</v>
      </c>
      <c r="N70" s="555">
        <v>0</v>
      </c>
      <c r="O70" s="494">
        <v>36.704999999999998</v>
      </c>
      <c r="P70" s="494">
        <v>14.750999999999999</v>
      </c>
      <c r="Q70" s="473">
        <f t="shared" si="7"/>
        <v>596.6332900000001</v>
      </c>
      <c r="R70" s="824"/>
      <c r="S70" s="824"/>
      <c r="T70" s="824"/>
      <c r="U70" s="824"/>
    </row>
    <row r="71" spans="1:21" ht="15" customHeight="1">
      <c r="A71" s="191">
        <f t="shared" si="8"/>
        <v>44949</v>
      </c>
      <c r="B71" s="497">
        <v>63.606380199999997</v>
      </c>
      <c r="C71" s="497">
        <v>0</v>
      </c>
      <c r="D71" s="497">
        <v>63.606380199999997</v>
      </c>
      <c r="E71" s="497">
        <v>42.930943509999999</v>
      </c>
      <c r="F71" s="497">
        <v>40.212291840000006</v>
      </c>
      <c r="G71" s="497">
        <v>36.803911749999997</v>
      </c>
      <c r="H71" s="497">
        <v>54.567753470000007</v>
      </c>
      <c r="I71" s="497">
        <v>132.10014806866951</v>
      </c>
      <c r="J71" s="497">
        <v>0</v>
      </c>
      <c r="K71" s="497">
        <v>0</v>
      </c>
      <c r="L71" s="497">
        <v>184.37219999999999</v>
      </c>
      <c r="M71" s="497">
        <v>12.56</v>
      </c>
      <c r="N71" s="555">
        <v>0</v>
      </c>
      <c r="O71" s="497">
        <v>35.936999999999998</v>
      </c>
      <c r="P71" s="497">
        <v>13.651</v>
      </c>
      <c r="Q71" s="473">
        <f t="shared" si="7"/>
        <v>616.74162883866939</v>
      </c>
      <c r="R71" s="824"/>
      <c r="S71" s="824"/>
      <c r="T71" s="824"/>
      <c r="U71" s="824"/>
    </row>
    <row r="72" spans="1:21" ht="15" customHeight="1">
      <c r="A72" s="191">
        <f t="shared" si="8"/>
        <v>44950</v>
      </c>
      <c r="B72" s="497">
        <v>56.746058569999995</v>
      </c>
      <c r="C72" s="497">
        <v>0</v>
      </c>
      <c r="D72" s="497">
        <v>56.746058569999995</v>
      </c>
      <c r="E72" s="497">
        <v>26.59037506</v>
      </c>
      <c r="F72" s="497">
        <v>22.713280109999996</v>
      </c>
      <c r="G72" s="497">
        <v>31.999898460000001</v>
      </c>
      <c r="H72" s="497">
        <v>19.76683835</v>
      </c>
      <c r="I72" s="497">
        <v>64.774081545064391</v>
      </c>
      <c r="J72" s="497">
        <v>0</v>
      </c>
      <c r="K72" s="497">
        <v>0</v>
      </c>
      <c r="L72" s="497">
        <v>143.01310000000001</v>
      </c>
      <c r="M72" s="497">
        <v>5.92</v>
      </c>
      <c r="N72" s="555">
        <v>0</v>
      </c>
      <c r="O72" s="497">
        <v>19.007999999999999</v>
      </c>
      <c r="P72" s="497">
        <v>9.3390000000000004</v>
      </c>
      <c r="Q72" s="473">
        <f t="shared" si="7"/>
        <v>399.87063209506437</v>
      </c>
      <c r="R72" s="824"/>
      <c r="S72" s="824"/>
      <c r="T72" s="824"/>
      <c r="U72" s="824"/>
    </row>
    <row r="73" spans="1:21" ht="15" customHeight="1">
      <c r="A73" s="191">
        <f t="shared" si="8"/>
        <v>44951</v>
      </c>
      <c r="B73" s="497">
        <v>71.208575160000009</v>
      </c>
      <c r="C73" s="497">
        <v>0</v>
      </c>
      <c r="D73" s="497">
        <v>71.208575160000009</v>
      </c>
      <c r="E73" s="497">
        <v>33.012165079999995</v>
      </c>
      <c r="F73" s="497">
        <v>35.274006829999998</v>
      </c>
      <c r="G73" s="497">
        <v>32.959621730000002</v>
      </c>
      <c r="H73" s="497">
        <v>41.762258360000004</v>
      </c>
      <c r="I73" s="497">
        <v>113.7522339055794</v>
      </c>
      <c r="J73" s="497">
        <v>0</v>
      </c>
      <c r="K73" s="497">
        <v>0</v>
      </c>
      <c r="L73" s="497">
        <v>174.07829999999998</v>
      </c>
      <c r="M73" s="497">
        <v>14.24</v>
      </c>
      <c r="N73" s="555">
        <v>0</v>
      </c>
      <c r="O73" s="497">
        <v>31.1295</v>
      </c>
      <c r="P73" s="497">
        <v>11.143000000000001</v>
      </c>
      <c r="Q73" s="473">
        <f t="shared" si="7"/>
        <v>558.55966106557946</v>
      </c>
      <c r="R73" s="824"/>
      <c r="S73" s="824"/>
      <c r="T73" s="824"/>
      <c r="U73" s="824"/>
    </row>
    <row r="74" spans="1:21" ht="15" customHeight="1">
      <c r="A74" s="191">
        <f t="shared" si="8"/>
        <v>44952</v>
      </c>
      <c r="B74" s="497">
        <v>67.50437676</v>
      </c>
      <c r="C74" s="497">
        <v>0</v>
      </c>
      <c r="D74" s="497">
        <v>67.50437676</v>
      </c>
      <c r="E74" s="497">
        <v>24.87341674</v>
      </c>
      <c r="F74" s="497">
        <v>18.12775014</v>
      </c>
      <c r="G74" s="497">
        <v>29.908251789999998</v>
      </c>
      <c r="H74" s="497">
        <v>41.650901759999996</v>
      </c>
      <c r="I74" s="497">
        <v>85.477045064377677</v>
      </c>
      <c r="J74" s="497">
        <v>0</v>
      </c>
      <c r="K74" s="497">
        <v>0</v>
      </c>
      <c r="L74" s="497">
        <v>151.48949999999999</v>
      </c>
      <c r="M74" s="497">
        <v>7.84</v>
      </c>
      <c r="N74" s="555">
        <v>0</v>
      </c>
      <c r="O74" s="497">
        <v>28.956</v>
      </c>
      <c r="P74" s="497">
        <v>8.0739999999999998</v>
      </c>
      <c r="Q74" s="473">
        <f t="shared" si="7"/>
        <v>463.90124225437773</v>
      </c>
      <c r="R74" s="824"/>
      <c r="S74" s="824"/>
      <c r="T74" s="824"/>
      <c r="U74" s="824"/>
    </row>
    <row r="75" spans="1:21" ht="15" customHeight="1">
      <c r="A75" s="191">
        <f t="shared" si="8"/>
        <v>44953</v>
      </c>
      <c r="B75" s="497">
        <v>46.010160130000003</v>
      </c>
      <c r="C75" s="497">
        <v>0</v>
      </c>
      <c r="D75" s="497">
        <v>46.010160130000003</v>
      </c>
      <c r="E75" s="497">
        <v>24.869333380000004</v>
      </c>
      <c r="F75" s="497">
        <v>18.013833430000002</v>
      </c>
      <c r="G75" s="497">
        <v>23.387491720000003</v>
      </c>
      <c r="H75" s="497">
        <v>25.98332839</v>
      </c>
      <c r="I75" s="497">
        <v>69.036688841201709</v>
      </c>
      <c r="J75" s="497">
        <v>0</v>
      </c>
      <c r="K75" s="497">
        <v>0</v>
      </c>
      <c r="L75" s="497">
        <v>126.89989999999999</v>
      </c>
      <c r="M75" s="497">
        <v>6.84</v>
      </c>
      <c r="N75" s="555">
        <v>0</v>
      </c>
      <c r="O75" s="497">
        <v>14.029500000000001</v>
      </c>
      <c r="P75" s="497">
        <v>8.2059999999999995</v>
      </c>
      <c r="Q75" s="473">
        <f t="shared" si="7"/>
        <v>363.27623589120168</v>
      </c>
      <c r="R75" s="824"/>
      <c r="S75" s="824"/>
      <c r="T75" s="824"/>
      <c r="U75" s="824"/>
    </row>
    <row r="76" spans="1:21" ht="15" customHeight="1">
      <c r="A76" s="191">
        <f t="shared" si="8"/>
        <v>44954</v>
      </c>
      <c r="B76" s="497">
        <v>65.555126940000008</v>
      </c>
      <c r="C76" s="497">
        <v>0</v>
      </c>
      <c r="D76" s="497">
        <v>65.555126940000008</v>
      </c>
      <c r="E76" s="497">
        <v>26.032411699999997</v>
      </c>
      <c r="F76" s="497">
        <v>16.921130019999996</v>
      </c>
      <c r="G76" s="497">
        <v>28.126218370000004</v>
      </c>
      <c r="H76" s="497">
        <v>32.989115080000005</v>
      </c>
      <c r="I76" s="497">
        <v>82.013540772532167</v>
      </c>
      <c r="J76" s="497">
        <v>0</v>
      </c>
      <c r="K76" s="497">
        <v>0</v>
      </c>
      <c r="L76" s="497">
        <v>137.3023</v>
      </c>
      <c r="M76" s="497">
        <v>5.8</v>
      </c>
      <c r="N76" s="555">
        <v>0</v>
      </c>
      <c r="O76" s="497">
        <v>33.207000000000001</v>
      </c>
      <c r="P76" s="497">
        <v>9.3829999999999991</v>
      </c>
      <c r="Q76" s="473">
        <f t="shared" si="7"/>
        <v>437.32984288253215</v>
      </c>
      <c r="R76" s="824"/>
      <c r="S76" s="824"/>
      <c r="T76" s="824"/>
      <c r="U76" s="824"/>
    </row>
    <row r="77" spans="1:21" ht="15" customHeight="1">
      <c r="A77" s="191">
        <f t="shared" si="8"/>
        <v>44955</v>
      </c>
      <c r="B77" s="497">
        <v>30.208121769999998</v>
      </c>
      <c r="C77" s="497">
        <v>0</v>
      </c>
      <c r="D77" s="497">
        <v>30.208121769999998</v>
      </c>
      <c r="E77" s="497">
        <v>17.280286740000001</v>
      </c>
      <c r="F77" s="497">
        <v>14.765038370000001</v>
      </c>
      <c r="G77" s="497">
        <v>15.834279990000002</v>
      </c>
      <c r="H77" s="497">
        <v>18.769713399999997</v>
      </c>
      <c r="I77" s="497">
        <v>46.360959227467823</v>
      </c>
      <c r="J77" s="497">
        <v>0</v>
      </c>
      <c r="K77" s="497">
        <v>0</v>
      </c>
      <c r="L77" s="497">
        <v>101.86539999999999</v>
      </c>
      <c r="M77" s="497">
        <v>4.24</v>
      </c>
      <c r="N77" s="555">
        <v>0</v>
      </c>
      <c r="O77" s="497">
        <v>14.544</v>
      </c>
      <c r="P77" s="497">
        <v>6.0940000000000003</v>
      </c>
      <c r="Q77" s="473">
        <f t="shared" si="7"/>
        <v>269.96179949746784</v>
      </c>
      <c r="R77" s="824"/>
      <c r="S77" s="824"/>
      <c r="T77" s="824"/>
      <c r="U77" s="824"/>
    </row>
    <row r="78" spans="1:21" ht="15" customHeight="1">
      <c r="A78" s="191">
        <f t="shared" si="8"/>
        <v>44956</v>
      </c>
      <c r="B78" s="499">
        <f>+PAMA!$E$190</f>
        <v>60.36795</v>
      </c>
      <c r="C78" s="499">
        <f>+PAMA!$E$191</f>
        <v>0</v>
      </c>
      <c r="D78" s="499">
        <f>+PAMA!$E$192</f>
        <v>60.36795</v>
      </c>
      <c r="E78" s="499">
        <f>+PAMA!$E$193</f>
        <v>31.222739999999998</v>
      </c>
      <c r="F78" s="499">
        <f>+PAMA!$E$194</f>
        <v>20.25375</v>
      </c>
      <c r="G78" s="499">
        <f>+PAMA!$E$195</f>
        <v>30.320419999999999</v>
      </c>
      <c r="H78" s="499">
        <f>+PAMA!$E$196</f>
        <v>32.707169999999998</v>
      </c>
      <c r="I78" s="499">
        <f>+SIMS!$E$64</f>
        <v>56.215089999999996</v>
      </c>
      <c r="J78" s="499">
        <f>+PETROSEA!$E$136</f>
        <v>0</v>
      </c>
      <c r="K78" s="499">
        <f>+PETROSEA!$E$137</f>
        <v>0</v>
      </c>
      <c r="L78" s="499">
        <f>+PETROSEA!$E$138</f>
        <v>191.32780000000002</v>
      </c>
      <c r="M78" s="499">
        <f>+PETROSEA!$E$139</f>
        <v>0</v>
      </c>
      <c r="N78" s="555">
        <v>0</v>
      </c>
      <c r="O78" s="499">
        <f>+'BIMA NUSA'!$E$56</f>
        <v>32.25</v>
      </c>
      <c r="P78" s="499">
        <f>DUM!$E$42</f>
        <v>12.584</v>
      </c>
      <c r="Q78" s="473">
        <f t="shared" si="7"/>
        <v>467.24892</v>
      </c>
      <c r="R78" s="824"/>
      <c r="S78" s="824"/>
      <c r="T78" s="824"/>
      <c r="U78" s="824"/>
    </row>
    <row r="79" spans="1:21" ht="15" customHeight="1">
      <c r="A79" s="191">
        <v>31</v>
      </c>
      <c r="B79" s="499">
        <f>+PAMA!$F$190</f>
        <v>49.589320000000008</v>
      </c>
      <c r="C79" s="499">
        <f>+PAMA!$F$191</f>
        <v>0</v>
      </c>
      <c r="D79" s="499">
        <f>+PAMA!$F$192</f>
        <v>49.589320000000008</v>
      </c>
      <c r="E79" s="499">
        <f>+PAMA!$F$193</f>
        <v>33.766080000000002</v>
      </c>
      <c r="F79" s="499">
        <f>+PAMA!$F$194</f>
        <v>19.90071</v>
      </c>
      <c r="G79" s="499">
        <f>+PAMA!$F$195</f>
        <v>28.343299999999999</v>
      </c>
      <c r="H79" s="499">
        <f>+PAMA!$F$196</f>
        <v>32.944969999999998</v>
      </c>
      <c r="I79" s="499">
        <f>+SIMS!$F$64</f>
        <v>55.485290000000006</v>
      </c>
      <c r="J79" s="499">
        <f>+PETROSEA!$F$136</f>
        <v>0</v>
      </c>
      <c r="K79" s="499">
        <f>+PETROSEA!$F$137</f>
        <v>0</v>
      </c>
      <c r="L79" s="499">
        <f>+PETROSEA!$F$138</f>
        <v>201.95689999999999</v>
      </c>
      <c r="M79" s="499">
        <f>+PETROSEA!$F$139</f>
        <v>0</v>
      </c>
      <c r="N79" s="555">
        <v>0</v>
      </c>
      <c r="O79" s="499">
        <f>+'BIMA NUSA'!$F$56</f>
        <v>36.189</v>
      </c>
      <c r="P79" s="499">
        <f>DUM!$F$42</f>
        <v>13.266</v>
      </c>
      <c r="Q79" s="473">
        <f t="shared" si="7"/>
        <v>471.44157000000007</v>
      </c>
      <c r="R79" s="824"/>
      <c r="S79" s="824"/>
      <c r="T79" s="824"/>
      <c r="U79" s="824"/>
    </row>
    <row r="80" spans="1:21" ht="15" customHeight="1">
      <c r="A80" s="181" t="s">
        <v>69</v>
      </c>
      <c r="B80" s="474">
        <f t="shared" ref="B80:P80" si="9">SUM(B49:B79)</f>
        <v>1801.0473695300002</v>
      </c>
      <c r="C80" s="474">
        <f>SUM(C49:C79)</f>
        <v>0</v>
      </c>
      <c r="D80" s="474">
        <f>SUM(D49:D79)</f>
        <v>1801.0473695300002</v>
      </c>
      <c r="E80" s="474">
        <f t="shared" si="9"/>
        <v>822.26900221000017</v>
      </c>
      <c r="F80" s="474">
        <f t="shared" si="9"/>
        <v>776.18232073999991</v>
      </c>
      <c r="G80" s="474">
        <f>SUM(G49:G79)</f>
        <v>992.46309381000026</v>
      </c>
      <c r="H80" s="482">
        <f t="shared" si="9"/>
        <v>988.80338881000023</v>
      </c>
      <c r="I80" s="474">
        <f t="shared" si="9"/>
        <v>2650.276317424893</v>
      </c>
      <c r="J80" s="482">
        <f t="shared" ref="J80:K80" si="10">SUM(J49:J79)</f>
        <v>0</v>
      </c>
      <c r="K80" s="482">
        <f t="shared" si="10"/>
        <v>0</v>
      </c>
      <c r="L80" s="474">
        <f t="shared" si="9"/>
        <v>4775.3551900000002</v>
      </c>
      <c r="M80" s="474">
        <f t="shared" si="9"/>
        <v>247.76000000000005</v>
      </c>
      <c r="N80" s="482">
        <f t="shared" ref="N80" si="11">SUM(N49:N79)</f>
        <v>0</v>
      </c>
      <c r="O80" s="474">
        <f t="shared" si="9"/>
        <v>854.75400000000002</v>
      </c>
      <c r="P80" s="474">
        <f t="shared" si="9"/>
        <v>298.02300000000002</v>
      </c>
      <c r="Q80" s="474">
        <f>SUM(Q49:Q79)</f>
        <v>14206.933682524894</v>
      </c>
      <c r="R80" s="825"/>
      <c r="S80" s="825"/>
      <c r="T80" s="825"/>
      <c r="U80" s="825"/>
    </row>
    <row r="81" spans="1:21" ht="15" customHeight="1">
      <c r="A81" s="181" t="s">
        <v>42</v>
      </c>
      <c r="B81" s="826">
        <f>+(B80+C80)-B48</f>
        <v>311.0473695300002</v>
      </c>
      <c r="C81" s="827"/>
      <c r="D81" s="475">
        <f>+D80-D48</f>
        <v>311.0473695300002</v>
      </c>
      <c r="E81" s="475">
        <f t="shared" ref="E81:P81" si="12">+E80-E48</f>
        <v>-47.730997789999833</v>
      </c>
      <c r="F81" s="475">
        <f t="shared" si="12"/>
        <v>-23.817679260000091</v>
      </c>
      <c r="G81" s="475">
        <f t="shared" si="12"/>
        <v>-107.53690618999974</v>
      </c>
      <c r="H81" s="483">
        <f t="shared" si="12"/>
        <v>208.80338881000023</v>
      </c>
      <c r="I81" s="475">
        <f t="shared" si="12"/>
        <v>-89.723682575106977</v>
      </c>
      <c r="J81" s="483">
        <f t="shared" ref="J81:K81" si="13">+J80-J48</f>
        <v>0</v>
      </c>
      <c r="K81" s="483">
        <f t="shared" si="13"/>
        <v>0</v>
      </c>
      <c r="L81" s="475">
        <f t="shared" si="12"/>
        <v>375.35519000000022</v>
      </c>
      <c r="M81" s="475">
        <f t="shared" si="12"/>
        <v>-42.239999999999952</v>
      </c>
      <c r="N81" s="483">
        <f t="shared" ref="N81" si="14">+N80-N48</f>
        <v>0</v>
      </c>
      <c r="O81" s="475">
        <f t="shared" si="12"/>
        <v>44.754000000000019</v>
      </c>
      <c r="P81" s="475">
        <f t="shared" si="12"/>
        <v>68.023000000000025</v>
      </c>
      <c r="Q81" s="475">
        <f>+Q80-Q48</f>
        <v>696.93368252489381</v>
      </c>
      <c r="R81" s="828"/>
      <c r="S81" s="828"/>
      <c r="T81" s="828"/>
      <c r="U81" s="828"/>
    </row>
    <row r="82" spans="1:21" ht="15" customHeight="1">
      <c r="L82" s="329"/>
      <c r="M82" s="329"/>
      <c r="N82" s="329"/>
      <c r="O82" s="342"/>
      <c r="P82" s="342"/>
    </row>
    <row r="83" spans="1:21" ht="15" customHeight="1">
      <c r="B83" s="342"/>
      <c r="C83" s="342"/>
      <c r="D83" s="342"/>
      <c r="E83" s="342"/>
      <c r="F83" s="342"/>
      <c r="G83" s="342"/>
      <c r="H83" s="342"/>
      <c r="I83" s="342"/>
      <c r="J83" s="342"/>
      <c r="K83" s="342"/>
      <c r="L83" s="342"/>
      <c r="M83" s="342"/>
      <c r="N83" s="342"/>
      <c r="O83" s="342"/>
      <c r="P83" s="342"/>
      <c r="T83" s="342"/>
    </row>
    <row r="84" spans="1:21"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R84" s="329"/>
    </row>
    <row r="85" spans="1:21">
      <c r="B85" s="329"/>
      <c r="C85" s="329"/>
      <c r="D85" s="329"/>
      <c r="E85" s="329"/>
      <c r="F85" s="329"/>
      <c r="G85" s="329"/>
      <c r="H85" s="329"/>
      <c r="I85" s="329"/>
      <c r="L85" s="329"/>
      <c r="M85" s="329"/>
      <c r="N85" s="329"/>
      <c r="O85" s="329"/>
      <c r="P85" s="329"/>
      <c r="R85" s="329"/>
    </row>
    <row r="86" spans="1:21">
      <c r="B86" s="329"/>
      <c r="C86" s="329"/>
      <c r="D86" s="329"/>
      <c r="E86" s="329"/>
      <c r="F86" s="329"/>
      <c r="G86" s="329"/>
      <c r="H86" s="329"/>
      <c r="I86" s="329"/>
      <c r="L86" s="329"/>
      <c r="M86" s="329"/>
      <c r="N86" s="329"/>
      <c r="O86" s="329"/>
      <c r="P86" s="329"/>
      <c r="R86" s="329"/>
    </row>
    <row r="87" spans="1:21">
      <c r="B87" s="329"/>
      <c r="C87" s="329"/>
      <c r="D87" s="329"/>
      <c r="E87" s="329"/>
      <c r="F87" s="329"/>
      <c r="G87" s="329"/>
      <c r="H87" s="329"/>
      <c r="I87" s="329"/>
      <c r="L87" s="329"/>
      <c r="M87" s="329"/>
      <c r="N87" s="329"/>
      <c r="O87" s="329"/>
      <c r="P87" s="329"/>
      <c r="R87" s="329"/>
    </row>
    <row r="88" spans="1:21">
      <c r="B88" s="329"/>
      <c r="C88" s="329"/>
      <c r="D88" s="329"/>
      <c r="E88" s="329"/>
      <c r="F88" s="329"/>
      <c r="G88" s="329"/>
      <c r="H88" s="329"/>
      <c r="I88" s="329"/>
      <c r="L88" s="329"/>
      <c r="M88" s="329"/>
      <c r="N88" s="329"/>
      <c r="O88" s="329"/>
      <c r="P88" s="329"/>
      <c r="R88" s="329"/>
    </row>
    <row r="89" spans="1:21">
      <c r="B89" s="329"/>
      <c r="C89" s="329"/>
      <c r="D89" s="329"/>
      <c r="E89" s="329"/>
      <c r="F89" s="329"/>
      <c r="G89" s="329"/>
      <c r="H89" s="329"/>
      <c r="I89" s="329"/>
      <c r="L89" s="329"/>
      <c r="M89" s="329"/>
      <c r="N89" s="329"/>
      <c r="O89" s="329"/>
      <c r="P89" s="329"/>
      <c r="R89" s="329"/>
    </row>
  </sheetData>
  <mergeCells count="98">
    <mergeCell ref="A5:C5"/>
    <mergeCell ref="D5:I5"/>
    <mergeCell ref="J5:K5"/>
    <mergeCell ref="L5:R5"/>
    <mergeCell ref="S5:U5"/>
    <mergeCell ref="A1:B4"/>
    <mergeCell ref="C1:Q2"/>
    <mergeCell ref="R1:S1"/>
    <mergeCell ref="T1:U1"/>
    <mergeCell ref="R2:S2"/>
    <mergeCell ref="T2:U2"/>
    <mergeCell ref="C3:I4"/>
    <mergeCell ref="J3:J4"/>
    <mergeCell ref="K3:Q4"/>
    <mergeCell ref="R3:S3"/>
    <mergeCell ref="T3:U3"/>
    <mergeCell ref="R4:S4"/>
    <mergeCell ref="T4:U4"/>
    <mergeCell ref="R15:U15"/>
    <mergeCell ref="A8:A9"/>
    <mergeCell ref="B8:H8"/>
    <mergeCell ref="J8:M8"/>
    <mergeCell ref="Q8:Q9"/>
    <mergeCell ref="R8:U9"/>
    <mergeCell ref="R10:U10"/>
    <mergeCell ref="R11:U11"/>
    <mergeCell ref="R12:U12"/>
    <mergeCell ref="R13:U13"/>
    <mergeCell ref="R14:U14"/>
    <mergeCell ref="R27:U27"/>
    <mergeCell ref="R16:U16"/>
    <mergeCell ref="R17:U17"/>
    <mergeCell ref="R18:U18"/>
    <mergeCell ref="R19:U19"/>
    <mergeCell ref="R20:U20"/>
    <mergeCell ref="R21:U21"/>
    <mergeCell ref="R22:U22"/>
    <mergeCell ref="R23:U23"/>
    <mergeCell ref="R24:U24"/>
    <mergeCell ref="R25:U25"/>
    <mergeCell ref="R26:U26"/>
    <mergeCell ref="R39:U39"/>
    <mergeCell ref="R28:U28"/>
    <mergeCell ref="R29:U29"/>
    <mergeCell ref="R30:U30"/>
    <mergeCell ref="R31:U31"/>
    <mergeCell ref="R32:U32"/>
    <mergeCell ref="R33:U33"/>
    <mergeCell ref="R34:U34"/>
    <mergeCell ref="R35:U35"/>
    <mergeCell ref="R36:U36"/>
    <mergeCell ref="R37:U37"/>
    <mergeCell ref="R38:U38"/>
    <mergeCell ref="A46:A47"/>
    <mergeCell ref="B46:H46"/>
    <mergeCell ref="J46:M46"/>
    <mergeCell ref="Q46:Q47"/>
    <mergeCell ref="R52:U52"/>
    <mergeCell ref="B48:C48"/>
    <mergeCell ref="R48:U48"/>
    <mergeCell ref="R49:U49"/>
    <mergeCell ref="R50:U50"/>
    <mergeCell ref="R51:U51"/>
    <mergeCell ref="R40:U40"/>
    <mergeCell ref="R41:U41"/>
    <mergeCell ref="R42:U42"/>
    <mergeCell ref="R43:U43"/>
    <mergeCell ref="R46:U47"/>
    <mergeCell ref="R64:U64"/>
    <mergeCell ref="R53:U53"/>
    <mergeCell ref="R54:U54"/>
    <mergeCell ref="R55:U55"/>
    <mergeCell ref="R56:U56"/>
    <mergeCell ref="R57:U57"/>
    <mergeCell ref="R58:U58"/>
    <mergeCell ref="R59:U59"/>
    <mergeCell ref="R60:U60"/>
    <mergeCell ref="R61:U61"/>
    <mergeCell ref="R62:U62"/>
    <mergeCell ref="R63:U63"/>
    <mergeCell ref="R76:U76"/>
    <mergeCell ref="R65:U65"/>
    <mergeCell ref="R66:U66"/>
    <mergeCell ref="R67:U67"/>
    <mergeCell ref="R68:U68"/>
    <mergeCell ref="R69:U69"/>
    <mergeCell ref="R70:U70"/>
    <mergeCell ref="R71:U71"/>
    <mergeCell ref="R72:U72"/>
    <mergeCell ref="R73:U73"/>
    <mergeCell ref="R74:U74"/>
    <mergeCell ref="R75:U75"/>
    <mergeCell ref="R77:U77"/>
    <mergeCell ref="R78:U78"/>
    <mergeCell ref="R79:U79"/>
    <mergeCell ref="R80:U80"/>
    <mergeCell ref="B81:C81"/>
    <mergeCell ref="R81:U81"/>
  </mergeCells>
  <conditionalFormatting sqref="R11:R41">
    <cfRule type="cellIs" dxfId="550" priority="1176" operator="greaterThan">
      <formula>$R$10</formula>
    </cfRule>
  </conditionalFormatting>
  <conditionalFormatting sqref="Q11">
    <cfRule type="cellIs" dxfId="549" priority="1175" operator="greaterThan">
      <formula>$Q$10</formula>
    </cfRule>
  </conditionalFormatting>
  <conditionalFormatting sqref="Q12:Q41">
    <cfRule type="cellIs" dxfId="548" priority="1174" operator="greaterThan">
      <formula>$Q$10</formula>
    </cfRule>
  </conditionalFormatting>
  <conditionalFormatting sqref="I11">
    <cfRule type="cellIs" dxfId="547" priority="621" operator="greaterThan">
      <formula>$I$10</formula>
    </cfRule>
  </conditionalFormatting>
  <conditionalFormatting sqref="I11">
    <cfRule type="cellIs" dxfId="546" priority="620" operator="greaterThan">
      <formula>$I$10</formula>
    </cfRule>
  </conditionalFormatting>
  <conditionalFormatting sqref="L11">
    <cfRule type="cellIs" dxfId="545" priority="619" operator="greaterThan">
      <formula>$L$10</formula>
    </cfRule>
  </conditionalFormatting>
  <conditionalFormatting sqref="K11">
    <cfRule type="cellIs" dxfId="544" priority="618" operator="greaterThan">
      <formula>$K$10</formula>
    </cfRule>
  </conditionalFormatting>
  <conditionalFormatting sqref="L11">
    <cfRule type="cellIs" dxfId="543" priority="617" operator="greaterThan">
      <formula>$L$10</formula>
    </cfRule>
  </conditionalFormatting>
  <conditionalFormatting sqref="K11">
    <cfRule type="cellIs" dxfId="542" priority="616" operator="greaterThan">
      <formula>$K$10</formula>
    </cfRule>
  </conditionalFormatting>
  <conditionalFormatting sqref="J11">
    <cfRule type="cellIs" dxfId="541" priority="615" operator="greaterThan">
      <formula>$J$10</formula>
    </cfRule>
  </conditionalFormatting>
  <conditionalFormatting sqref="B11:D11">
    <cfRule type="cellIs" dxfId="540" priority="614" operator="greaterThan">
      <formula>#REF!</formula>
    </cfRule>
  </conditionalFormatting>
  <conditionalFormatting sqref="E11:H11">
    <cfRule type="cellIs" dxfId="539" priority="613" operator="greaterThan">
      <formula>$E$10</formula>
    </cfRule>
  </conditionalFormatting>
  <conditionalFormatting sqref="B11:D11">
    <cfRule type="cellIs" dxfId="538" priority="612" operator="greaterThan">
      <formula>#REF!</formula>
    </cfRule>
  </conditionalFormatting>
  <conditionalFormatting sqref="E11:H11">
    <cfRule type="cellIs" dxfId="537" priority="611" operator="greaterThan">
      <formula>$E$10</formula>
    </cfRule>
  </conditionalFormatting>
  <conditionalFormatting sqref="O11">
    <cfRule type="cellIs" dxfId="536" priority="609" operator="greaterThan">
      <formula>$O$10</formula>
    </cfRule>
  </conditionalFormatting>
  <conditionalFormatting sqref="O11">
    <cfRule type="cellIs" dxfId="535" priority="608" operator="greaterThan">
      <formula>$O$10</formula>
    </cfRule>
  </conditionalFormatting>
  <conditionalFormatting sqref="M11">
    <cfRule type="cellIs" dxfId="534" priority="607" operator="greaterThan">
      <formula>$L$10</formula>
    </cfRule>
  </conditionalFormatting>
  <conditionalFormatting sqref="M11">
    <cfRule type="cellIs" dxfId="533" priority="606" operator="greaterThan">
      <formula>$L$10</formula>
    </cfRule>
  </conditionalFormatting>
  <conditionalFormatting sqref="P11">
    <cfRule type="cellIs" dxfId="532" priority="604" operator="greaterThan">
      <formula>#REF!</formula>
    </cfRule>
  </conditionalFormatting>
  <conditionalFormatting sqref="I12">
    <cfRule type="cellIs" dxfId="531" priority="603" operator="greaterThan">
      <formula>$I$10</formula>
    </cfRule>
  </conditionalFormatting>
  <conditionalFormatting sqref="I12">
    <cfRule type="cellIs" dxfId="530" priority="602" operator="greaterThan">
      <formula>$I$10</formula>
    </cfRule>
  </conditionalFormatting>
  <conditionalFormatting sqref="L12">
    <cfRule type="cellIs" dxfId="529" priority="601" operator="greaterThan">
      <formula>$L$10</formula>
    </cfRule>
  </conditionalFormatting>
  <conditionalFormatting sqref="K12">
    <cfRule type="cellIs" dxfId="528" priority="600" operator="greaterThan">
      <formula>$K$10</formula>
    </cfRule>
  </conditionalFormatting>
  <conditionalFormatting sqref="L12">
    <cfRule type="cellIs" dxfId="527" priority="599" operator="greaterThan">
      <formula>$L$10</formula>
    </cfRule>
  </conditionalFormatting>
  <conditionalFormatting sqref="K12">
    <cfRule type="cellIs" dxfId="526" priority="598" operator="greaterThan">
      <formula>$K$10</formula>
    </cfRule>
  </conditionalFormatting>
  <conditionalFormatting sqref="J12">
    <cfRule type="cellIs" dxfId="525" priority="597" operator="greaterThan">
      <formula>$J$10</formula>
    </cfRule>
  </conditionalFormatting>
  <conditionalFormatting sqref="B12:D12">
    <cfRule type="cellIs" dxfId="524" priority="596" operator="greaterThan">
      <formula>#REF!</formula>
    </cfRule>
  </conditionalFormatting>
  <conditionalFormatting sqref="E12:G12">
    <cfRule type="cellIs" dxfId="523" priority="595" operator="greaterThan">
      <formula>$E$10</formula>
    </cfRule>
  </conditionalFormatting>
  <conditionalFormatting sqref="B12:D12">
    <cfRule type="cellIs" dxfId="522" priority="594" operator="greaterThan">
      <formula>#REF!</formula>
    </cfRule>
  </conditionalFormatting>
  <conditionalFormatting sqref="E12:G12">
    <cfRule type="cellIs" dxfId="521" priority="593" operator="greaterThan">
      <formula>$E$10</formula>
    </cfRule>
  </conditionalFormatting>
  <conditionalFormatting sqref="O12">
    <cfRule type="cellIs" dxfId="520" priority="591" operator="greaterThan">
      <formula>$O$10</formula>
    </cfRule>
  </conditionalFormatting>
  <conditionalFormatting sqref="O12">
    <cfRule type="cellIs" dxfId="519" priority="590" operator="greaterThan">
      <formula>$O$10</formula>
    </cfRule>
  </conditionalFormatting>
  <conditionalFormatting sqref="M12">
    <cfRule type="cellIs" dxfId="518" priority="589" operator="greaterThan">
      <formula>$L$10</formula>
    </cfRule>
  </conditionalFormatting>
  <conditionalFormatting sqref="M12">
    <cfRule type="cellIs" dxfId="517" priority="588" operator="greaterThan">
      <formula>$L$10</formula>
    </cfRule>
  </conditionalFormatting>
  <conditionalFormatting sqref="P12">
    <cfRule type="cellIs" dxfId="516" priority="587" operator="greaterThan">
      <formula>#REF!</formula>
    </cfRule>
  </conditionalFormatting>
  <conditionalFormatting sqref="P14">
    <cfRule type="cellIs" dxfId="515" priority="549" operator="greaterThan">
      <formula>#REF!</formula>
    </cfRule>
  </conditionalFormatting>
  <conditionalFormatting sqref="I13">
    <cfRule type="cellIs" dxfId="514" priority="586" operator="greaterThan">
      <formula>$I$10</formula>
    </cfRule>
  </conditionalFormatting>
  <conditionalFormatting sqref="I13">
    <cfRule type="cellIs" dxfId="513" priority="585" operator="greaterThan">
      <formula>$I$10</formula>
    </cfRule>
  </conditionalFormatting>
  <conditionalFormatting sqref="L13">
    <cfRule type="cellIs" dxfId="512" priority="584" operator="greaterThan">
      <formula>$L$10</formula>
    </cfRule>
  </conditionalFormatting>
  <conditionalFormatting sqref="K13">
    <cfRule type="cellIs" dxfId="511" priority="583" operator="greaterThan">
      <formula>$K$10</formula>
    </cfRule>
  </conditionalFormatting>
  <conditionalFormatting sqref="L13">
    <cfRule type="cellIs" dxfId="510" priority="582" operator="greaterThan">
      <formula>$L$10</formula>
    </cfRule>
  </conditionalFormatting>
  <conditionalFormatting sqref="K13">
    <cfRule type="cellIs" dxfId="509" priority="581" operator="greaterThan">
      <formula>$K$10</formula>
    </cfRule>
  </conditionalFormatting>
  <conditionalFormatting sqref="J13">
    <cfRule type="cellIs" dxfId="508" priority="580" operator="greaterThan">
      <formula>$J$10</formula>
    </cfRule>
  </conditionalFormatting>
  <conditionalFormatting sqref="B13:D13">
    <cfRule type="cellIs" dxfId="507" priority="579" operator="greaterThan">
      <formula>#REF!</formula>
    </cfRule>
  </conditionalFormatting>
  <conditionalFormatting sqref="B13:D13">
    <cfRule type="cellIs" dxfId="506" priority="578" operator="greaterThan">
      <formula>#REF!</formula>
    </cfRule>
  </conditionalFormatting>
  <conditionalFormatting sqref="O13">
    <cfRule type="cellIs" dxfId="505" priority="576" operator="greaterThan">
      <formula>$O$10</formula>
    </cfRule>
  </conditionalFormatting>
  <conditionalFormatting sqref="O13">
    <cfRule type="cellIs" dxfId="504" priority="575" operator="greaterThan">
      <formula>$O$10</formula>
    </cfRule>
  </conditionalFormatting>
  <conditionalFormatting sqref="I14">
    <cfRule type="cellIs" dxfId="503" priority="574" operator="greaterThan">
      <formula>$I$10</formula>
    </cfRule>
  </conditionalFormatting>
  <conditionalFormatting sqref="I14">
    <cfRule type="cellIs" dxfId="502" priority="573" operator="greaterThan">
      <formula>$I$10</formula>
    </cfRule>
  </conditionalFormatting>
  <conditionalFormatting sqref="L14">
    <cfRule type="cellIs" dxfId="501" priority="572" operator="greaterThan">
      <formula>$L$10</formula>
    </cfRule>
  </conditionalFormatting>
  <conditionalFormatting sqref="K14">
    <cfRule type="cellIs" dxfId="500" priority="571" operator="greaterThan">
      <formula>$K$10</formula>
    </cfRule>
  </conditionalFormatting>
  <conditionalFormatting sqref="L14">
    <cfRule type="cellIs" dxfId="499" priority="570" operator="greaterThan">
      <formula>$L$10</formula>
    </cfRule>
  </conditionalFormatting>
  <conditionalFormatting sqref="K14">
    <cfRule type="cellIs" dxfId="498" priority="569" operator="greaterThan">
      <formula>$K$10</formula>
    </cfRule>
  </conditionalFormatting>
  <conditionalFormatting sqref="J14">
    <cfRule type="cellIs" dxfId="497" priority="568" operator="greaterThan">
      <formula>$J$10</formula>
    </cfRule>
  </conditionalFormatting>
  <conditionalFormatting sqref="B14:D14">
    <cfRule type="cellIs" dxfId="496" priority="567" operator="greaterThan">
      <formula>#REF!</formula>
    </cfRule>
  </conditionalFormatting>
  <conditionalFormatting sqref="E14:G14">
    <cfRule type="cellIs" dxfId="495" priority="566" operator="greaterThan">
      <formula>$E$10</formula>
    </cfRule>
  </conditionalFormatting>
  <conditionalFormatting sqref="B14:D14">
    <cfRule type="cellIs" dxfId="494" priority="565" operator="greaterThan">
      <formula>#REF!</formula>
    </cfRule>
  </conditionalFormatting>
  <conditionalFormatting sqref="E14:G14">
    <cfRule type="cellIs" dxfId="493" priority="564" operator="greaterThan">
      <formula>$E$10</formula>
    </cfRule>
  </conditionalFormatting>
  <conditionalFormatting sqref="O14">
    <cfRule type="cellIs" dxfId="492" priority="562" operator="greaterThan">
      <formula>$O$10</formula>
    </cfRule>
  </conditionalFormatting>
  <conditionalFormatting sqref="O14">
    <cfRule type="cellIs" dxfId="491" priority="561" operator="greaterThan">
      <formula>$O$10</formula>
    </cfRule>
  </conditionalFormatting>
  <conditionalFormatting sqref="M13">
    <cfRule type="cellIs" dxfId="490" priority="560" operator="greaterThan">
      <formula>$L$10</formula>
    </cfRule>
  </conditionalFormatting>
  <conditionalFormatting sqref="M13">
    <cfRule type="cellIs" dxfId="489" priority="559" operator="greaterThan">
      <formula>$L$10</formula>
    </cfRule>
  </conditionalFormatting>
  <conditionalFormatting sqref="M14">
    <cfRule type="cellIs" dxfId="488" priority="558" operator="greaterThan">
      <formula>$L$10</formula>
    </cfRule>
  </conditionalFormatting>
  <conditionalFormatting sqref="M14">
    <cfRule type="cellIs" dxfId="487" priority="557" operator="greaterThan">
      <formula>$L$10</formula>
    </cfRule>
  </conditionalFormatting>
  <conditionalFormatting sqref="E13">
    <cfRule type="cellIs" dxfId="486" priority="556" operator="greaterThan">
      <formula>#REF!</formula>
    </cfRule>
  </conditionalFormatting>
  <conditionalFormatting sqref="E13">
    <cfRule type="cellIs" dxfId="485" priority="555" operator="greaterThan">
      <formula>#REF!</formula>
    </cfRule>
  </conditionalFormatting>
  <conditionalFormatting sqref="F13">
    <cfRule type="cellIs" dxfId="484" priority="554" operator="greaterThan">
      <formula>#REF!</formula>
    </cfRule>
  </conditionalFormatting>
  <conditionalFormatting sqref="F13">
    <cfRule type="cellIs" dxfId="483" priority="553" operator="greaterThan">
      <formula>#REF!</formula>
    </cfRule>
  </conditionalFormatting>
  <conditionalFormatting sqref="G13">
    <cfRule type="cellIs" dxfId="482" priority="552" operator="greaterThan">
      <formula>#REF!</formula>
    </cfRule>
  </conditionalFormatting>
  <conditionalFormatting sqref="G13">
    <cfRule type="cellIs" dxfId="481" priority="551" operator="greaterThan">
      <formula>#REF!</formula>
    </cfRule>
  </conditionalFormatting>
  <conditionalFormatting sqref="P13">
    <cfRule type="cellIs" dxfId="480" priority="550" operator="greaterThan">
      <formula>#REF!</formula>
    </cfRule>
  </conditionalFormatting>
  <conditionalFormatting sqref="I15">
    <cfRule type="cellIs" dxfId="479" priority="548" operator="greaterThan">
      <formula>$I$10</formula>
    </cfRule>
  </conditionalFormatting>
  <conditionalFormatting sqref="I15">
    <cfRule type="cellIs" dxfId="478" priority="547" operator="greaterThan">
      <formula>$I$10</formula>
    </cfRule>
  </conditionalFormatting>
  <conditionalFormatting sqref="L15">
    <cfRule type="cellIs" dxfId="477" priority="546" operator="greaterThan">
      <formula>$L$10</formula>
    </cfRule>
  </conditionalFormatting>
  <conditionalFormatting sqref="K15">
    <cfRule type="cellIs" dxfId="476" priority="545" operator="greaterThan">
      <formula>$K$10</formula>
    </cfRule>
  </conditionalFormatting>
  <conditionalFormatting sqref="L15">
    <cfRule type="cellIs" dxfId="475" priority="544" operator="greaterThan">
      <formula>$L$10</formula>
    </cfRule>
  </conditionalFormatting>
  <conditionalFormatting sqref="K15">
    <cfRule type="cellIs" dxfId="474" priority="543" operator="greaterThan">
      <formula>$K$10</formula>
    </cfRule>
  </conditionalFormatting>
  <conditionalFormatting sqref="J15">
    <cfRule type="cellIs" dxfId="473" priority="542" operator="greaterThan">
      <formula>$J$10</formula>
    </cfRule>
  </conditionalFormatting>
  <conditionalFormatting sqref="B15:D15">
    <cfRule type="cellIs" dxfId="472" priority="541" operator="greaterThan">
      <formula>#REF!</formula>
    </cfRule>
  </conditionalFormatting>
  <conditionalFormatting sqref="E15:G15">
    <cfRule type="cellIs" dxfId="471" priority="540" operator="greaterThan">
      <formula>$E$10</formula>
    </cfRule>
  </conditionalFormatting>
  <conditionalFormatting sqref="B15:D15">
    <cfRule type="cellIs" dxfId="470" priority="539" operator="greaterThan">
      <formula>#REF!</formula>
    </cfRule>
  </conditionalFormatting>
  <conditionalFormatting sqref="E15:G15">
    <cfRule type="cellIs" dxfId="469" priority="538" operator="greaterThan">
      <formula>$E$10</formula>
    </cfRule>
  </conditionalFormatting>
  <conditionalFormatting sqref="O15">
    <cfRule type="cellIs" dxfId="468" priority="536" operator="greaterThan">
      <formula>$O$10</formula>
    </cfRule>
  </conditionalFormatting>
  <conditionalFormatting sqref="O15">
    <cfRule type="cellIs" dxfId="467" priority="535" operator="greaterThan">
      <formula>$O$10</formula>
    </cfRule>
  </conditionalFormatting>
  <conditionalFormatting sqref="I16">
    <cfRule type="cellIs" dxfId="466" priority="534" operator="greaterThan">
      <formula>$I$10</formula>
    </cfRule>
  </conditionalFormatting>
  <conditionalFormatting sqref="I16">
    <cfRule type="cellIs" dxfId="465" priority="533" operator="greaterThan">
      <formula>$I$10</formula>
    </cfRule>
  </conditionalFormatting>
  <conditionalFormatting sqref="L16">
    <cfRule type="cellIs" dxfId="464" priority="532" operator="greaterThan">
      <formula>$L$10</formula>
    </cfRule>
  </conditionalFormatting>
  <conditionalFormatting sqref="K16">
    <cfRule type="cellIs" dxfId="463" priority="531" operator="greaterThan">
      <formula>$K$10</formula>
    </cfRule>
  </conditionalFormatting>
  <conditionalFormatting sqref="L16">
    <cfRule type="cellIs" dxfId="462" priority="530" operator="greaterThan">
      <formula>$L$10</formula>
    </cfRule>
  </conditionalFormatting>
  <conditionalFormatting sqref="K16">
    <cfRule type="cellIs" dxfId="461" priority="529" operator="greaterThan">
      <formula>$K$10</formula>
    </cfRule>
  </conditionalFormatting>
  <conditionalFormatting sqref="J16">
    <cfRule type="cellIs" dxfId="460" priority="528" operator="greaterThan">
      <formula>$J$10</formula>
    </cfRule>
  </conditionalFormatting>
  <conditionalFormatting sqref="B16:D16">
    <cfRule type="cellIs" dxfId="459" priority="527" operator="greaterThan">
      <formula>#REF!</formula>
    </cfRule>
  </conditionalFormatting>
  <conditionalFormatting sqref="E16:G16">
    <cfRule type="cellIs" dxfId="458" priority="526" operator="greaterThan">
      <formula>$E$10</formula>
    </cfRule>
  </conditionalFormatting>
  <conditionalFormatting sqref="B16:D16">
    <cfRule type="cellIs" dxfId="457" priority="525" operator="greaterThan">
      <formula>#REF!</formula>
    </cfRule>
  </conditionalFormatting>
  <conditionalFormatting sqref="E16:G16">
    <cfRule type="cellIs" dxfId="456" priority="524" operator="greaterThan">
      <formula>$E$10</formula>
    </cfRule>
  </conditionalFormatting>
  <conditionalFormatting sqref="O16">
    <cfRule type="cellIs" dxfId="455" priority="522" operator="greaterThan">
      <formula>$O$10</formula>
    </cfRule>
  </conditionalFormatting>
  <conditionalFormatting sqref="O16">
    <cfRule type="cellIs" dxfId="454" priority="521" operator="greaterThan">
      <formula>$O$10</formula>
    </cfRule>
  </conditionalFormatting>
  <conditionalFormatting sqref="M15">
    <cfRule type="cellIs" dxfId="453" priority="520" operator="greaterThan">
      <formula>$L$10</formula>
    </cfRule>
  </conditionalFormatting>
  <conditionalFormatting sqref="M15">
    <cfRule type="cellIs" dxfId="452" priority="519" operator="greaterThan">
      <formula>$L$10</formula>
    </cfRule>
  </conditionalFormatting>
  <conditionalFormatting sqref="M16">
    <cfRule type="cellIs" dxfId="451" priority="518" operator="greaterThan">
      <formula>$L$10</formula>
    </cfRule>
  </conditionalFormatting>
  <conditionalFormatting sqref="M16">
    <cfRule type="cellIs" dxfId="450" priority="517" operator="greaterThan">
      <formula>$L$10</formula>
    </cfRule>
  </conditionalFormatting>
  <conditionalFormatting sqref="P15">
    <cfRule type="cellIs" dxfId="449" priority="516" operator="greaterThan">
      <formula>#REF!</formula>
    </cfRule>
  </conditionalFormatting>
  <conditionalFormatting sqref="P16">
    <cfRule type="cellIs" dxfId="448" priority="515" operator="greaterThan">
      <formula>#REF!</formula>
    </cfRule>
  </conditionalFormatting>
  <conditionalFormatting sqref="I17">
    <cfRule type="cellIs" dxfId="447" priority="514" operator="greaterThan">
      <formula>$I$10</formula>
    </cfRule>
  </conditionalFormatting>
  <conditionalFormatting sqref="I17">
    <cfRule type="cellIs" dxfId="446" priority="513" operator="greaterThan">
      <formula>$I$10</formula>
    </cfRule>
  </conditionalFormatting>
  <conditionalFormatting sqref="L17">
    <cfRule type="cellIs" dxfId="445" priority="512" operator="greaterThan">
      <formula>$L$10</formula>
    </cfRule>
  </conditionalFormatting>
  <conditionalFormatting sqref="K17">
    <cfRule type="cellIs" dxfId="444" priority="511" operator="greaterThan">
      <formula>$K$10</formula>
    </cfRule>
  </conditionalFormatting>
  <conditionalFormatting sqref="L17">
    <cfRule type="cellIs" dxfId="443" priority="510" operator="greaterThan">
      <formula>$L$10</formula>
    </cfRule>
  </conditionalFormatting>
  <conditionalFormatting sqref="K17">
    <cfRule type="cellIs" dxfId="442" priority="509" operator="greaterThan">
      <formula>$K$10</formula>
    </cfRule>
  </conditionalFormatting>
  <conditionalFormatting sqref="J17">
    <cfRule type="cellIs" dxfId="441" priority="508" operator="greaterThan">
      <formula>$J$10</formula>
    </cfRule>
  </conditionalFormatting>
  <conditionalFormatting sqref="B17:D17">
    <cfRule type="cellIs" dxfId="440" priority="507" operator="greaterThan">
      <formula>#REF!</formula>
    </cfRule>
  </conditionalFormatting>
  <conditionalFormatting sqref="E17:G17">
    <cfRule type="cellIs" dxfId="439" priority="506" operator="greaterThan">
      <formula>$E$10</formula>
    </cfRule>
  </conditionalFormatting>
  <conditionalFormatting sqref="B17:D17">
    <cfRule type="cellIs" dxfId="438" priority="505" operator="greaterThan">
      <formula>#REF!</formula>
    </cfRule>
  </conditionalFormatting>
  <conditionalFormatting sqref="E17:G17">
    <cfRule type="cellIs" dxfId="437" priority="504" operator="greaterThan">
      <formula>$E$10</formula>
    </cfRule>
  </conditionalFormatting>
  <conditionalFormatting sqref="O17">
    <cfRule type="cellIs" dxfId="436" priority="502" operator="greaterThan">
      <formula>$O$10</formula>
    </cfRule>
  </conditionalFormatting>
  <conditionalFormatting sqref="O17">
    <cfRule type="cellIs" dxfId="435" priority="501" operator="greaterThan">
      <formula>$O$10</formula>
    </cfRule>
  </conditionalFormatting>
  <conditionalFormatting sqref="M17">
    <cfRule type="cellIs" dxfId="434" priority="500" operator="greaterThan">
      <formula>$L$10</formula>
    </cfRule>
  </conditionalFormatting>
  <conditionalFormatting sqref="M17">
    <cfRule type="cellIs" dxfId="433" priority="499" operator="greaterThan">
      <formula>$L$10</formula>
    </cfRule>
  </conditionalFormatting>
  <conditionalFormatting sqref="P17">
    <cfRule type="cellIs" dxfId="432" priority="497" operator="greaterThan">
      <formula>#REF!</formula>
    </cfRule>
  </conditionalFormatting>
  <conditionalFormatting sqref="I18">
    <cfRule type="cellIs" dxfId="431" priority="496" operator="greaterThan">
      <formula>$I$10</formula>
    </cfRule>
  </conditionalFormatting>
  <conditionalFormatting sqref="I18">
    <cfRule type="cellIs" dxfId="430" priority="495" operator="greaterThan">
      <formula>$I$10</formula>
    </cfRule>
  </conditionalFormatting>
  <conditionalFormatting sqref="L18">
    <cfRule type="cellIs" dxfId="429" priority="494" operator="greaterThan">
      <formula>$L$10</formula>
    </cfRule>
  </conditionalFormatting>
  <conditionalFormatting sqref="K18">
    <cfRule type="cellIs" dxfId="428" priority="493" operator="greaterThan">
      <formula>$K$10</formula>
    </cfRule>
  </conditionalFormatting>
  <conditionalFormatting sqref="L18">
    <cfRule type="cellIs" dxfId="427" priority="492" operator="greaterThan">
      <formula>$L$10</formula>
    </cfRule>
  </conditionalFormatting>
  <conditionalFormatting sqref="K18">
    <cfRule type="cellIs" dxfId="426" priority="491" operator="greaterThan">
      <formula>$K$10</formula>
    </cfRule>
  </conditionalFormatting>
  <conditionalFormatting sqref="J18">
    <cfRule type="cellIs" dxfId="425" priority="490" operator="greaterThan">
      <formula>$J$10</formula>
    </cfRule>
  </conditionalFormatting>
  <conditionalFormatting sqref="B18:D18">
    <cfRule type="cellIs" dxfId="424" priority="489" operator="greaterThan">
      <formula>#REF!</formula>
    </cfRule>
  </conditionalFormatting>
  <conditionalFormatting sqref="E18:G18">
    <cfRule type="cellIs" dxfId="423" priority="488" operator="greaterThan">
      <formula>$E$10</formula>
    </cfRule>
  </conditionalFormatting>
  <conditionalFormatting sqref="B18:D18">
    <cfRule type="cellIs" dxfId="422" priority="487" operator="greaterThan">
      <formula>#REF!</formula>
    </cfRule>
  </conditionalFormatting>
  <conditionalFormatting sqref="E18:G18">
    <cfRule type="cellIs" dxfId="421" priority="486" operator="greaterThan">
      <formula>$E$10</formula>
    </cfRule>
  </conditionalFormatting>
  <conditionalFormatting sqref="O18">
    <cfRule type="cellIs" dxfId="420" priority="484" operator="greaterThan">
      <formula>$O$10</formula>
    </cfRule>
  </conditionalFormatting>
  <conditionalFormatting sqref="O18">
    <cfRule type="cellIs" dxfId="419" priority="483" operator="greaterThan">
      <formula>$O$10</formula>
    </cfRule>
  </conditionalFormatting>
  <conditionalFormatting sqref="M18">
    <cfRule type="cellIs" dxfId="418" priority="482" operator="greaterThan">
      <formula>$L$10</formula>
    </cfRule>
  </conditionalFormatting>
  <conditionalFormatting sqref="M18">
    <cfRule type="cellIs" dxfId="417" priority="481" operator="greaterThan">
      <formula>$L$10</formula>
    </cfRule>
  </conditionalFormatting>
  <conditionalFormatting sqref="P18">
    <cfRule type="cellIs" dxfId="416" priority="479" operator="greaterThan">
      <formula>#REF!</formula>
    </cfRule>
  </conditionalFormatting>
  <conditionalFormatting sqref="N11">
    <cfRule type="cellIs" dxfId="415" priority="432" operator="greaterThan">
      <formula>$L$10</formula>
    </cfRule>
  </conditionalFormatting>
  <conditionalFormatting sqref="N11">
    <cfRule type="cellIs" dxfId="414" priority="431" operator="greaterThan">
      <formula>$L$10</formula>
    </cfRule>
  </conditionalFormatting>
  <conditionalFormatting sqref="N12:N18">
    <cfRule type="cellIs" dxfId="413" priority="416" operator="greaterThan">
      <formula>$L$10</formula>
    </cfRule>
  </conditionalFormatting>
  <conditionalFormatting sqref="N12:N18">
    <cfRule type="cellIs" dxfId="412" priority="415" operator="greaterThan">
      <formula>$L$10</formula>
    </cfRule>
  </conditionalFormatting>
  <conditionalFormatting sqref="H12">
    <cfRule type="cellIs" dxfId="411" priority="412" operator="greaterThan">
      <formula>$E$10</formula>
    </cfRule>
  </conditionalFormatting>
  <conditionalFormatting sqref="H12">
    <cfRule type="cellIs" dxfId="410" priority="411" operator="greaterThan">
      <formula>$E$10</formula>
    </cfRule>
  </conditionalFormatting>
  <conditionalFormatting sqref="H13:H18">
    <cfRule type="cellIs" dxfId="409" priority="410" operator="greaterThan">
      <formula>$E$10</formula>
    </cfRule>
  </conditionalFormatting>
  <conditionalFormatting sqref="H13:H18">
    <cfRule type="cellIs" dxfId="408" priority="409" operator="greaterThan">
      <formula>$E$10</formula>
    </cfRule>
  </conditionalFormatting>
  <conditionalFormatting sqref="I19">
    <cfRule type="cellIs" dxfId="407" priority="408" operator="greaterThan">
      <formula>$I$10</formula>
    </cfRule>
  </conditionalFormatting>
  <conditionalFormatting sqref="I19">
    <cfRule type="cellIs" dxfId="406" priority="407" operator="greaterThan">
      <formula>$I$10</formula>
    </cfRule>
  </conditionalFormatting>
  <conditionalFormatting sqref="L19">
    <cfRule type="cellIs" dxfId="405" priority="406" operator="greaterThan">
      <formula>$L$10</formula>
    </cfRule>
  </conditionalFormatting>
  <conditionalFormatting sqref="K19">
    <cfRule type="cellIs" dxfId="404" priority="405" operator="greaterThan">
      <formula>$K$10</formula>
    </cfRule>
  </conditionalFormatting>
  <conditionalFormatting sqref="L19">
    <cfRule type="cellIs" dxfId="403" priority="404" operator="greaterThan">
      <formula>$L$10</formula>
    </cfRule>
  </conditionalFormatting>
  <conditionalFormatting sqref="K19">
    <cfRule type="cellIs" dxfId="402" priority="403" operator="greaterThan">
      <formula>$K$10</formula>
    </cfRule>
  </conditionalFormatting>
  <conditionalFormatting sqref="J19">
    <cfRule type="cellIs" dxfId="401" priority="402" operator="greaterThan">
      <formula>$J$10</formula>
    </cfRule>
  </conditionalFormatting>
  <conditionalFormatting sqref="B19:D19">
    <cfRule type="cellIs" dxfId="400" priority="401" operator="greaterThan">
      <formula>#REF!</formula>
    </cfRule>
  </conditionalFormatting>
  <conditionalFormatting sqref="E19:G19">
    <cfRule type="cellIs" dxfId="399" priority="400" operator="greaterThan">
      <formula>$E$10</formula>
    </cfRule>
  </conditionalFormatting>
  <conditionalFormatting sqref="B19:D19">
    <cfRule type="cellIs" dxfId="398" priority="399" operator="greaterThan">
      <formula>#REF!</formula>
    </cfRule>
  </conditionalFormatting>
  <conditionalFormatting sqref="E19:G19">
    <cfRule type="cellIs" dxfId="397" priority="398" operator="greaterThan">
      <formula>$E$10</formula>
    </cfRule>
  </conditionalFormatting>
  <conditionalFormatting sqref="O19">
    <cfRule type="cellIs" dxfId="396" priority="397" operator="greaterThan">
      <formula>$O$10</formula>
    </cfRule>
  </conditionalFormatting>
  <conditionalFormatting sqref="O19">
    <cfRule type="cellIs" dxfId="395" priority="396" operator="greaterThan">
      <formula>$O$10</formula>
    </cfRule>
  </conditionalFormatting>
  <conditionalFormatting sqref="M19">
    <cfRule type="cellIs" dxfId="394" priority="395" operator="greaterThan">
      <formula>$L$10</formula>
    </cfRule>
  </conditionalFormatting>
  <conditionalFormatting sqref="M19">
    <cfRule type="cellIs" dxfId="393" priority="394" operator="greaterThan">
      <formula>$L$10</formula>
    </cfRule>
  </conditionalFormatting>
  <conditionalFormatting sqref="P19">
    <cfRule type="cellIs" dxfId="392" priority="393" operator="greaterThan">
      <formula>#REF!</formula>
    </cfRule>
  </conditionalFormatting>
  <conditionalFormatting sqref="P21">
    <cfRule type="cellIs" dxfId="391" priority="357" operator="greaterThan">
      <formula>#REF!</formula>
    </cfRule>
  </conditionalFormatting>
  <conditionalFormatting sqref="I20">
    <cfRule type="cellIs" dxfId="390" priority="392" operator="greaterThan">
      <formula>$I$10</formula>
    </cfRule>
  </conditionalFormatting>
  <conditionalFormatting sqref="I20">
    <cfRule type="cellIs" dxfId="389" priority="391" operator="greaterThan">
      <formula>$I$10</formula>
    </cfRule>
  </conditionalFormatting>
  <conditionalFormatting sqref="L20">
    <cfRule type="cellIs" dxfId="388" priority="390" operator="greaterThan">
      <formula>$L$10</formula>
    </cfRule>
  </conditionalFormatting>
  <conditionalFormatting sqref="K20">
    <cfRule type="cellIs" dxfId="387" priority="389" operator="greaterThan">
      <formula>$K$10</formula>
    </cfRule>
  </conditionalFormatting>
  <conditionalFormatting sqref="L20">
    <cfRule type="cellIs" dxfId="386" priority="388" operator="greaterThan">
      <formula>$L$10</formula>
    </cfRule>
  </conditionalFormatting>
  <conditionalFormatting sqref="K20">
    <cfRule type="cellIs" dxfId="385" priority="387" operator="greaterThan">
      <formula>$K$10</formula>
    </cfRule>
  </conditionalFormatting>
  <conditionalFormatting sqref="J20">
    <cfRule type="cellIs" dxfId="384" priority="386" operator="greaterThan">
      <formula>$J$10</formula>
    </cfRule>
  </conditionalFormatting>
  <conditionalFormatting sqref="B20:D20">
    <cfRule type="cellIs" dxfId="383" priority="385" operator="greaterThan">
      <formula>#REF!</formula>
    </cfRule>
  </conditionalFormatting>
  <conditionalFormatting sqref="B20:D20">
    <cfRule type="cellIs" dxfId="382" priority="384" operator="greaterThan">
      <formula>#REF!</formula>
    </cfRule>
  </conditionalFormatting>
  <conditionalFormatting sqref="O20">
    <cfRule type="cellIs" dxfId="381" priority="383" operator="greaterThan">
      <formula>$O$10</formula>
    </cfRule>
  </conditionalFormatting>
  <conditionalFormatting sqref="O20">
    <cfRule type="cellIs" dxfId="380" priority="382" operator="greaterThan">
      <formula>$O$10</formula>
    </cfRule>
  </conditionalFormatting>
  <conditionalFormatting sqref="I21">
    <cfRule type="cellIs" dxfId="379" priority="381" operator="greaterThan">
      <formula>$I$10</formula>
    </cfRule>
  </conditionalFormatting>
  <conditionalFormatting sqref="I21">
    <cfRule type="cellIs" dxfId="378" priority="380" operator="greaterThan">
      <formula>$I$10</formula>
    </cfRule>
  </conditionalFormatting>
  <conditionalFormatting sqref="L21">
    <cfRule type="cellIs" dxfId="377" priority="379" operator="greaterThan">
      <formula>$L$10</formula>
    </cfRule>
  </conditionalFormatting>
  <conditionalFormatting sqref="K21">
    <cfRule type="cellIs" dxfId="376" priority="378" operator="greaterThan">
      <formula>$K$10</formula>
    </cfRule>
  </conditionalFormatting>
  <conditionalFormatting sqref="L21">
    <cfRule type="cellIs" dxfId="375" priority="377" operator="greaterThan">
      <formula>$L$10</formula>
    </cfRule>
  </conditionalFormatting>
  <conditionalFormatting sqref="K21">
    <cfRule type="cellIs" dxfId="374" priority="376" operator="greaterThan">
      <formula>$K$10</formula>
    </cfRule>
  </conditionalFormatting>
  <conditionalFormatting sqref="J21">
    <cfRule type="cellIs" dxfId="373" priority="375" operator="greaterThan">
      <formula>$J$10</formula>
    </cfRule>
  </conditionalFormatting>
  <conditionalFormatting sqref="B21:D21">
    <cfRule type="cellIs" dxfId="372" priority="374" operator="greaterThan">
      <formula>#REF!</formula>
    </cfRule>
  </conditionalFormatting>
  <conditionalFormatting sqref="E21:G21">
    <cfRule type="cellIs" dxfId="371" priority="373" operator="greaterThan">
      <formula>$E$10</formula>
    </cfRule>
  </conditionalFormatting>
  <conditionalFormatting sqref="B21:D21">
    <cfRule type="cellIs" dxfId="370" priority="372" operator="greaterThan">
      <formula>#REF!</formula>
    </cfRule>
  </conditionalFormatting>
  <conditionalFormatting sqref="E21:G21">
    <cfRule type="cellIs" dxfId="369" priority="371" operator="greaterThan">
      <formula>$E$10</formula>
    </cfRule>
  </conditionalFormatting>
  <conditionalFormatting sqref="O21">
    <cfRule type="cellIs" dxfId="368" priority="370" operator="greaterThan">
      <formula>$O$10</formula>
    </cfRule>
  </conditionalFormatting>
  <conditionalFormatting sqref="O21">
    <cfRule type="cellIs" dxfId="367" priority="369" operator="greaterThan">
      <formula>$O$10</formula>
    </cfRule>
  </conditionalFormatting>
  <conditionalFormatting sqref="M20">
    <cfRule type="cellIs" dxfId="366" priority="368" operator="greaterThan">
      <formula>$L$10</formula>
    </cfRule>
  </conditionalFormatting>
  <conditionalFormatting sqref="M20">
    <cfRule type="cellIs" dxfId="365" priority="367" operator="greaterThan">
      <formula>$L$10</formula>
    </cfRule>
  </conditionalFormatting>
  <conditionalFormatting sqref="M21">
    <cfRule type="cellIs" dxfId="364" priority="366" operator="greaterThan">
      <formula>$L$10</formula>
    </cfRule>
  </conditionalFormatting>
  <conditionalFormatting sqref="M21">
    <cfRule type="cellIs" dxfId="363" priority="365" operator="greaterThan">
      <formula>$L$10</formula>
    </cfRule>
  </conditionalFormatting>
  <conditionalFormatting sqref="E20">
    <cfRule type="cellIs" dxfId="362" priority="364" operator="greaterThan">
      <formula>#REF!</formula>
    </cfRule>
  </conditionalFormatting>
  <conditionalFormatting sqref="E20">
    <cfRule type="cellIs" dxfId="361" priority="363" operator="greaterThan">
      <formula>#REF!</formula>
    </cfRule>
  </conditionalFormatting>
  <conditionalFormatting sqref="F20">
    <cfRule type="cellIs" dxfId="360" priority="362" operator="greaterThan">
      <formula>#REF!</formula>
    </cfRule>
  </conditionalFormatting>
  <conditionalFormatting sqref="F20">
    <cfRule type="cellIs" dxfId="359" priority="361" operator="greaterThan">
      <formula>#REF!</formula>
    </cfRule>
  </conditionalFormatting>
  <conditionalFormatting sqref="G20">
    <cfRule type="cellIs" dxfId="358" priority="360" operator="greaterThan">
      <formula>#REF!</formula>
    </cfRule>
  </conditionalFormatting>
  <conditionalFormatting sqref="G20">
    <cfRule type="cellIs" dxfId="357" priority="359" operator="greaterThan">
      <formula>#REF!</formula>
    </cfRule>
  </conditionalFormatting>
  <conditionalFormatting sqref="P20">
    <cfRule type="cellIs" dxfId="356" priority="358" operator="greaterThan">
      <formula>#REF!</formula>
    </cfRule>
  </conditionalFormatting>
  <conditionalFormatting sqref="I22">
    <cfRule type="cellIs" dxfId="355" priority="356" operator="greaterThan">
      <formula>$I$10</formula>
    </cfRule>
  </conditionalFormatting>
  <conditionalFormatting sqref="I22">
    <cfRule type="cellIs" dxfId="354" priority="355" operator="greaterThan">
      <formula>$I$10</formula>
    </cfRule>
  </conditionalFormatting>
  <conditionalFormatting sqref="L22">
    <cfRule type="cellIs" dxfId="353" priority="354" operator="greaterThan">
      <formula>$L$10</formula>
    </cfRule>
  </conditionalFormatting>
  <conditionalFormatting sqref="K22">
    <cfRule type="cellIs" dxfId="352" priority="353" operator="greaterThan">
      <formula>$K$10</formula>
    </cfRule>
  </conditionalFormatting>
  <conditionalFormatting sqref="L22">
    <cfRule type="cellIs" dxfId="351" priority="352" operator="greaterThan">
      <formula>$L$10</formula>
    </cfRule>
  </conditionalFormatting>
  <conditionalFormatting sqref="K22">
    <cfRule type="cellIs" dxfId="350" priority="351" operator="greaterThan">
      <formula>$K$10</formula>
    </cfRule>
  </conditionalFormatting>
  <conditionalFormatting sqref="J22">
    <cfRule type="cellIs" dxfId="349" priority="350" operator="greaterThan">
      <formula>$J$10</formula>
    </cfRule>
  </conditionalFormatting>
  <conditionalFormatting sqref="B22:D22">
    <cfRule type="cellIs" dxfId="348" priority="349" operator="greaterThan">
      <formula>#REF!</formula>
    </cfRule>
  </conditionalFormatting>
  <conditionalFormatting sqref="E22:G22">
    <cfRule type="cellIs" dxfId="347" priority="348" operator="greaterThan">
      <formula>$E$10</formula>
    </cfRule>
  </conditionalFormatting>
  <conditionalFormatting sqref="B22:D22">
    <cfRule type="cellIs" dxfId="346" priority="347" operator="greaterThan">
      <formula>#REF!</formula>
    </cfRule>
  </conditionalFormatting>
  <conditionalFormatting sqref="E22:G22">
    <cfRule type="cellIs" dxfId="345" priority="346" operator="greaterThan">
      <formula>$E$10</formula>
    </cfRule>
  </conditionalFormatting>
  <conditionalFormatting sqref="O22">
    <cfRule type="cellIs" dxfId="344" priority="345" operator="greaterThan">
      <formula>$O$10</formula>
    </cfRule>
  </conditionalFormatting>
  <conditionalFormatting sqref="O22">
    <cfRule type="cellIs" dxfId="343" priority="344" operator="greaterThan">
      <formula>$O$10</formula>
    </cfRule>
  </conditionalFormatting>
  <conditionalFormatting sqref="I23">
    <cfRule type="cellIs" dxfId="342" priority="343" operator="greaterThan">
      <formula>$I$10</formula>
    </cfRule>
  </conditionalFormatting>
  <conditionalFormatting sqref="I23">
    <cfRule type="cellIs" dxfId="341" priority="342" operator="greaterThan">
      <formula>$I$10</formula>
    </cfRule>
  </conditionalFormatting>
  <conditionalFormatting sqref="L23">
    <cfRule type="cellIs" dxfId="340" priority="341" operator="greaterThan">
      <formula>$L$10</formula>
    </cfRule>
  </conditionalFormatting>
  <conditionalFormatting sqref="K23">
    <cfRule type="cellIs" dxfId="339" priority="340" operator="greaterThan">
      <formula>$K$10</formula>
    </cfRule>
  </conditionalFormatting>
  <conditionalFormatting sqref="L23">
    <cfRule type="cellIs" dxfId="338" priority="339" operator="greaterThan">
      <formula>$L$10</formula>
    </cfRule>
  </conditionalFormatting>
  <conditionalFormatting sqref="K23">
    <cfRule type="cellIs" dxfId="337" priority="338" operator="greaterThan">
      <formula>$K$10</formula>
    </cfRule>
  </conditionalFormatting>
  <conditionalFormatting sqref="J23">
    <cfRule type="cellIs" dxfId="336" priority="337" operator="greaterThan">
      <formula>$J$10</formula>
    </cfRule>
  </conditionalFormatting>
  <conditionalFormatting sqref="B23:D23">
    <cfRule type="cellIs" dxfId="335" priority="336" operator="greaterThan">
      <formula>#REF!</formula>
    </cfRule>
  </conditionalFormatting>
  <conditionalFormatting sqref="E23:G23">
    <cfRule type="cellIs" dxfId="334" priority="335" operator="greaterThan">
      <formula>$E$10</formula>
    </cfRule>
  </conditionalFormatting>
  <conditionalFormatting sqref="B23:D23">
    <cfRule type="cellIs" dxfId="333" priority="334" operator="greaterThan">
      <formula>#REF!</formula>
    </cfRule>
  </conditionalFormatting>
  <conditionalFormatting sqref="E23:G23">
    <cfRule type="cellIs" dxfId="332" priority="333" operator="greaterThan">
      <formula>$E$10</formula>
    </cfRule>
  </conditionalFormatting>
  <conditionalFormatting sqref="O23">
    <cfRule type="cellIs" dxfId="331" priority="332" operator="greaterThan">
      <formula>$O$10</formula>
    </cfRule>
  </conditionalFormatting>
  <conditionalFormatting sqref="O23">
    <cfRule type="cellIs" dxfId="330" priority="331" operator="greaterThan">
      <formula>$O$10</formula>
    </cfRule>
  </conditionalFormatting>
  <conditionalFormatting sqref="M22">
    <cfRule type="cellIs" dxfId="329" priority="330" operator="greaterThan">
      <formula>$L$10</formula>
    </cfRule>
  </conditionalFormatting>
  <conditionalFormatting sqref="M22">
    <cfRule type="cellIs" dxfId="328" priority="329" operator="greaterThan">
      <formula>$L$10</formula>
    </cfRule>
  </conditionalFormatting>
  <conditionalFormatting sqref="M23">
    <cfRule type="cellIs" dxfId="327" priority="328" operator="greaterThan">
      <formula>$L$10</formula>
    </cfRule>
  </conditionalFormatting>
  <conditionalFormatting sqref="M23">
    <cfRule type="cellIs" dxfId="326" priority="327" operator="greaterThan">
      <formula>$L$10</formula>
    </cfRule>
  </conditionalFormatting>
  <conditionalFormatting sqref="P22">
    <cfRule type="cellIs" dxfId="325" priority="326" operator="greaterThan">
      <formula>#REF!</formula>
    </cfRule>
  </conditionalFormatting>
  <conditionalFormatting sqref="P23">
    <cfRule type="cellIs" dxfId="324" priority="325" operator="greaterThan">
      <formula>#REF!</formula>
    </cfRule>
  </conditionalFormatting>
  <conditionalFormatting sqref="I24">
    <cfRule type="cellIs" dxfId="323" priority="324" operator="greaterThan">
      <formula>$I$10</formula>
    </cfRule>
  </conditionalFormatting>
  <conditionalFormatting sqref="I24">
    <cfRule type="cellIs" dxfId="322" priority="323" operator="greaterThan">
      <formula>$I$10</formula>
    </cfRule>
  </conditionalFormatting>
  <conditionalFormatting sqref="L24">
    <cfRule type="cellIs" dxfId="321" priority="322" operator="greaterThan">
      <formula>$L$10</formula>
    </cfRule>
  </conditionalFormatting>
  <conditionalFormatting sqref="K24">
    <cfRule type="cellIs" dxfId="320" priority="321" operator="greaterThan">
      <formula>$K$10</formula>
    </cfRule>
  </conditionalFormatting>
  <conditionalFormatting sqref="L24">
    <cfRule type="cellIs" dxfId="319" priority="320" operator="greaterThan">
      <formula>$L$10</formula>
    </cfRule>
  </conditionalFormatting>
  <conditionalFormatting sqref="K24">
    <cfRule type="cellIs" dxfId="318" priority="319" operator="greaterThan">
      <formula>$K$10</formula>
    </cfRule>
  </conditionalFormatting>
  <conditionalFormatting sqref="J24">
    <cfRule type="cellIs" dxfId="317" priority="318" operator="greaterThan">
      <formula>$J$10</formula>
    </cfRule>
  </conditionalFormatting>
  <conditionalFormatting sqref="B24:D24">
    <cfRule type="cellIs" dxfId="316" priority="317" operator="greaterThan">
      <formula>#REF!</formula>
    </cfRule>
  </conditionalFormatting>
  <conditionalFormatting sqref="E24:G24">
    <cfRule type="cellIs" dxfId="315" priority="316" operator="greaterThan">
      <formula>$E$10</formula>
    </cfRule>
  </conditionalFormatting>
  <conditionalFormatting sqref="B24:D24">
    <cfRule type="cellIs" dxfId="314" priority="315" operator="greaterThan">
      <formula>#REF!</formula>
    </cfRule>
  </conditionalFormatting>
  <conditionalFormatting sqref="E24:G24">
    <cfRule type="cellIs" dxfId="313" priority="314" operator="greaterThan">
      <formula>$E$10</formula>
    </cfRule>
  </conditionalFormatting>
  <conditionalFormatting sqref="O24">
    <cfRule type="cellIs" dxfId="312" priority="313" operator="greaterThan">
      <formula>$O$10</formula>
    </cfRule>
  </conditionalFormatting>
  <conditionalFormatting sqref="O24">
    <cfRule type="cellIs" dxfId="311" priority="312" operator="greaterThan">
      <formula>$O$10</formula>
    </cfRule>
  </conditionalFormatting>
  <conditionalFormatting sqref="M24">
    <cfRule type="cellIs" dxfId="310" priority="311" operator="greaterThan">
      <formula>$L$10</formula>
    </cfRule>
  </conditionalFormatting>
  <conditionalFormatting sqref="M24">
    <cfRule type="cellIs" dxfId="309" priority="310" operator="greaterThan">
      <formula>$L$10</formula>
    </cfRule>
  </conditionalFormatting>
  <conditionalFormatting sqref="P24">
    <cfRule type="cellIs" dxfId="308" priority="309" operator="greaterThan">
      <formula>#REF!</formula>
    </cfRule>
  </conditionalFormatting>
  <conditionalFormatting sqref="I25">
    <cfRule type="cellIs" dxfId="307" priority="308" operator="greaterThan">
      <formula>$I$10</formula>
    </cfRule>
  </conditionalFormatting>
  <conditionalFormatting sqref="I25">
    <cfRule type="cellIs" dxfId="306" priority="307" operator="greaterThan">
      <formula>$I$10</formula>
    </cfRule>
  </conditionalFormatting>
  <conditionalFormatting sqref="L25">
    <cfRule type="cellIs" dxfId="305" priority="306" operator="greaterThan">
      <formula>$L$10</formula>
    </cfRule>
  </conditionalFormatting>
  <conditionalFormatting sqref="K25">
    <cfRule type="cellIs" dxfId="304" priority="305" operator="greaterThan">
      <formula>$K$10</formula>
    </cfRule>
  </conditionalFormatting>
  <conditionalFormatting sqref="L25">
    <cfRule type="cellIs" dxfId="303" priority="304" operator="greaterThan">
      <formula>$L$10</formula>
    </cfRule>
  </conditionalFormatting>
  <conditionalFormatting sqref="K25">
    <cfRule type="cellIs" dxfId="302" priority="303" operator="greaterThan">
      <formula>$K$10</formula>
    </cfRule>
  </conditionalFormatting>
  <conditionalFormatting sqref="J25">
    <cfRule type="cellIs" dxfId="301" priority="302" operator="greaterThan">
      <formula>$J$10</formula>
    </cfRule>
  </conditionalFormatting>
  <conditionalFormatting sqref="B25:D25">
    <cfRule type="cellIs" dxfId="300" priority="301" operator="greaterThan">
      <formula>#REF!</formula>
    </cfRule>
  </conditionalFormatting>
  <conditionalFormatting sqref="E25:G25">
    <cfRule type="cellIs" dxfId="299" priority="300" operator="greaterThan">
      <formula>$E$10</formula>
    </cfRule>
  </conditionalFormatting>
  <conditionalFormatting sqref="B25:D25">
    <cfRule type="cellIs" dxfId="298" priority="299" operator="greaterThan">
      <formula>#REF!</formula>
    </cfRule>
  </conditionalFormatting>
  <conditionalFormatting sqref="E25:G25">
    <cfRule type="cellIs" dxfId="297" priority="298" operator="greaterThan">
      <formula>$E$10</formula>
    </cfRule>
  </conditionalFormatting>
  <conditionalFormatting sqref="O25">
    <cfRule type="cellIs" dxfId="296" priority="297" operator="greaterThan">
      <formula>$O$10</formula>
    </cfRule>
  </conditionalFormatting>
  <conditionalFormatting sqref="O25">
    <cfRule type="cellIs" dxfId="295" priority="296" operator="greaterThan">
      <formula>$O$10</formula>
    </cfRule>
  </conditionalFormatting>
  <conditionalFormatting sqref="M25">
    <cfRule type="cellIs" dxfId="294" priority="295" operator="greaterThan">
      <formula>$L$10</formula>
    </cfRule>
  </conditionalFormatting>
  <conditionalFormatting sqref="M25">
    <cfRule type="cellIs" dxfId="293" priority="294" operator="greaterThan">
      <formula>$L$10</formula>
    </cfRule>
  </conditionalFormatting>
  <conditionalFormatting sqref="P25">
    <cfRule type="cellIs" dxfId="292" priority="293" operator="greaterThan">
      <formula>#REF!</formula>
    </cfRule>
  </conditionalFormatting>
  <conditionalFormatting sqref="N19:N25">
    <cfRule type="cellIs" dxfId="291" priority="292" operator="greaterThan">
      <formula>$L$10</formula>
    </cfRule>
  </conditionalFormatting>
  <conditionalFormatting sqref="N19:N25">
    <cfRule type="cellIs" dxfId="290" priority="291" operator="greaterThan">
      <formula>$L$10</formula>
    </cfRule>
  </conditionalFormatting>
  <conditionalFormatting sqref="H19">
    <cfRule type="cellIs" dxfId="289" priority="290" operator="greaterThan">
      <formula>$E$10</formula>
    </cfRule>
  </conditionalFormatting>
  <conditionalFormatting sqref="H19">
    <cfRule type="cellIs" dxfId="288" priority="289" operator="greaterThan">
      <formula>$E$10</formula>
    </cfRule>
  </conditionalFormatting>
  <conditionalFormatting sqref="H20:H25">
    <cfRule type="cellIs" dxfId="287" priority="288" operator="greaterThan">
      <formula>$E$10</formula>
    </cfRule>
  </conditionalFormatting>
  <conditionalFormatting sqref="H20:H25">
    <cfRule type="cellIs" dxfId="286" priority="287" operator="greaterThan">
      <formula>$E$10</formula>
    </cfRule>
  </conditionalFormatting>
  <conditionalFormatting sqref="I26">
    <cfRule type="cellIs" dxfId="285" priority="286" operator="greaterThan">
      <formula>$I$10</formula>
    </cfRule>
  </conditionalFormatting>
  <conditionalFormatting sqref="I26">
    <cfRule type="cellIs" dxfId="284" priority="285" operator="greaterThan">
      <formula>$I$10</formula>
    </cfRule>
  </conditionalFormatting>
  <conditionalFormatting sqref="L26">
    <cfRule type="cellIs" dxfId="283" priority="284" operator="greaterThan">
      <formula>$L$10</formula>
    </cfRule>
  </conditionalFormatting>
  <conditionalFormatting sqref="K26">
    <cfRule type="cellIs" dxfId="282" priority="283" operator="greaterThan">
      <formula>$K$10</formula>
    </cfRule>
  </conditionalFormatting>
  <conditionalFormatting sqref="L26">
    <cfRule type="cellIs" dxfId="281" priority="282" operator="greaterThan">
      <formula>$L$10</formula>
    </cfRule>
  </conditionalFormatting>
  <conditionalFormatting sqref="K26">
    <cfRule type="cellIs" dxfId="280" priority="281" operator="greaterThan">
      <formula>$K$10</formula>
    </cfRule>
  </conditionalFormatting>
  <conditionalFormatting sqref="J26">
    <cfRule type="cellIs" dxfId="279" priority="280" operator="greaterThan">
      <formula>$J$10</formula>
    </cfRule>
  </conditionalFormatting>
  <conditionalFormatting sqref="B26:D26">
    <cfRule type="cellIs" dxfId="278" priority="279" operator="greaterThan">
      <formula>#REF!</formula>
    </cfRule>
  </conditionalFormatting>
  <conditionalFormatting sqref="E26:G26">
    <cfRule type="cellIs" dxfId="277" priority="278" operator="greaterThan">
      <formula>$E$10</formula>
    </cfRule>
  </conditionalFormatting>
  <conditionalFormatting sqref="B26:D26">
    <cfRule type="cellIs" dxfId="276" priority="277" operator="greaterThan">
      <formula>#REF!</formula>
    </cfRule>
  </conditionalFormatting>
  <conditionalFormatting sqref="E26:G26">
    <cfRule type="cellIs" dxfId="275" priority="276" operator="greaterThan">
      <formula>$E$10</formula>
    </cfRule>
  </conditionalFormatting>
  <conditionalFormatting sqref="O26">
    <cfRule type="cellIs" dxfId="274" priority="275" operator="greaterThan">
      <formula>$O$10</formula>
    </cfRule>
  </conditionalFormatting>
  <conditionalFormatting sqref="O26">
    <cfRule type="cellIs" dxfId="273" priority="274" operator="greaterThan">
      <formula>$O$10</formula>
    </cfRule>
  </conditionalFormatting>
  <conditionalFormatting sqref="M26">
    <cfRule type="cellIs" dxfId="272" priority="273" operator="greaterThan">
      <formula>$L$10</formula>
    </cfRule>
  </conditionalFormatting>
  <conditionalFormatting sqref="M26">
    <cfRule type="cellIs" dxfId="271" priority="272" operator="greaterThan">
      <formula>$L$10</formula>
    </cfRule>
  </conditionalFormatting>
  <conditionalFormatting sqref="P26">
    <cfRule type="cellIs" dxfId="270" priority="271" operator="greaterThan">
      <formula>#REF!</formula>
    </cfRule>
  </conditionalFormatting>
  <conditionalFormatting sqref="P28">
    <cfRule type="cellIs" dxfId="269" priority="235" operator="greaterThan">
      <formula>#REF!</formula>
    </cfRule>
  </conditionalFormatting>
  <conditionalFormatting sqref="I27">
    <cfRule type="cellIs" dxfId="268" priority="270" operator="greaterThan">
      <formula>$I$10</formula>
    </cfRule>
  </conditionalFormatting>
  <conditionalFormatting sqref="I27">
    <cfRule type="cellIs" dxfId="267" priority="269" operator="greaterThan">
      <formula>$I$10</formula>
    </cfRule>
  </conditionalFormatting>
  <conditionalFormatting sqref="L27">
    <cfRule type="cellIs" dxfId="266" priority="268" operator="greaterThan">
      <formula>$L$10</formula>
    </cfRule>
  </conditionalFormatting>
  <conditionalFormatting sqref="K27">
    <cfRule type="cellIs" dxfId="265" priority="267" operator="greaterThan">
      <formula>$K$10</formula>
    </cfRule>
  </conditionalFormatting>
  <conditionalFormatting sqref="L27">
    <cfRule type="cellIs" dxfId="264" priority="266" operator="greaterThan">
      <formula>$L$10</formula>
    </cfRule>
  </conditionalFormatting>
  <conditionalFormatting sqref="K27">
    <cfRule type="cellIs" dxfId="263" priority="265" operator="greaterThan">
      <formula>$K$10</formula>
    </cfRule>
  </conditionalFormatting>
  <conditionalFormatting sqref="J27">
    <cfRule type="cellIs" dxfId="262" priority="264" operator="greaterThan">
      <formula>$J$10</formula>
    </cfRule>
  </conditionalFormatting>
  <conditionalFormatting sqref="B27:D27">
    <cfRule type="cellIs" dxfId="261" priority="263" operator="greaterThan">
      <formula>#REF!</formula>
    </cfRule>
  </conditionalFormatting>
  <conditionalFormatting sqref="B27:D27">
    <cfRule type="cellIs" dxfId="260" priority="262" operator="greaterThan">
      <formula>#REF!</formula>
    </cfRule>
  </conditionalFormatting>
  <conditionalFormatting sqref="O27">
    <cfRule type="cellIs" dxfId="259" priority="261" operator="greaterThan">
      <formula>$O$10</formula>
    </cfRule>
  </conditionalFormatting>
  <conditionalFormatting sqref="O27">
    <cfRule type="cellIs" dxfId="258" priority="260" operator="greaterThan">
      <formula>$O$10</formula>
    </cfRule>
  </conditionalFormatting>
  <conditionalFormatting sqref="I28">
    <cfRule type="cellIs" dxfId="257" priority="259" operator="greaterThan">
      <formula>$I$10</formula>
    </cfRule>
  </conditionalFormatting>
  <conditionalFormatting sqref="I28">
    <cfRule type="cellIs" dxfId="256" priority="258" operator="greaterThan">
      <formula>$I$10</formula>
    </cfRule>
  </conditionalFormatting>
  <conditionalFormatting sqref="L28">
    <cfRule type="cellIs" dxfId="255" priority="257" operator="greaterThan">
      <formula>$L$10</formula>
    </cfRule>
  </conditionalFormatting>
  <conditionalFormatting sqref="K28">
    <cfRule type="cellIs" dxfId="254" priority="256" operator="greaterThan">
      <formula>$K$10</formula>
    </cfRule>
  </conditionalFormatting>
  <conditionalFormatting sqref="L28">
    <cfRule type="cellIs" dxfId="253" priority="255" operator="greaterThan">
      <formula>$L$10</formula>
    </cfRule>
  </conditionalFormatting>
  <conditionalFormatting sqref="K28">
    <cfRule type="cellIs" dxfId="252" priority="254" operator="greaterThan">
      <formula>$K$10</formula>
    </cfRule>
  </conditionalFormatting>
  <conditionalFormatting sqref="J28">
    <cfRule type="cellIs" dxfId="251" priority="253" operator="greaterThan">
      <formula>$J$10</formula>
    </cfRule>
  </conditionalFormatting>
  <conditionalFormatting sqref="B28:D28">
    <cfRule type="cellIs" dxfId="250" priority="252" operator="greaterThan">
      <formula>#REF!</formula>
    </cfRule>
  </conditionalFormatting>
  <conditionalFormatting sqref="E28:G28">
    <cfRule type="cellIs" dxfId="249" priority="251" operator="greaterThan">
      <formula>$E$10</formula>
    </cfRule>
  </conditionalFormatting>
  <conditionalFormatting sqref="B28:D28">
    <cfRule type="cellIs" dxfId="248" priority="250" operator="greaterThan">
      <formula>#REF!</formula>
    </cfRule>
  </conditionalFormatting>
  <conditionalFormatting sqref="E28:G28">
    <cfRule type="cellIs" dxfId="247" priority="249" operator="greaterThan">
      <formula>$E$10</formula>
    </cfRule>
  </conditionalFormatting>
  <conditionalFormatting sqref="O28">
    <cfRule type="cellIs" dxfId="246" priority="248" operator="greaterThan">
      <formula>$O$10</formula>
    </cfRule>
  </conditionalFormatting>
  <conditionalFormatting sqref="O28">
    <cfRule type="cellIs" dxfId="245" priority="247" operator="greaterThan">
      <formula>$O$10</formula>
    </cfRule>
  </conditionalFormatting>
  <conditionalFormatting sqref="M27">
    <cfRule type="cellIs" dxfId="244" priority="246" operator="greaterThan">
      <formula>$L$10</formula>
    </cfRule>
  </conditionalFormatting>
  <conditionalFormatting sqref="M27">
    <cfRule type="cellIs" dxfId="243" priority="245" operator="greaterThan">
      <formula>$L$10</formula>
    </cfRule>
  </conditionalFormatting>
  <conditionalFormatting sqref="M28">
    <cfRule type="cellIs" dxfId="242" priority="244" operator="greaterThan">
      <formula>$L$10</formula>
    </cfRule>
  </conditionalFormatting>
  <conditionalFormatting sqref="M28">
    <cfRule type="cellIs" dxfId="241" priority="243" operator="greaterThan">
      <formula>$L$10</formula>
    </cfRule>
  </conditionalFormatting>
  <conditionalFormatting sqref="E27">
    <cfRule type="cellIs" dxfId="240" priority="242" operator="greaterThan">
      <formula>#REF!</formula>
    </cfRule>
  </conditionalFormatting>
  <conditionalFormatting sqref="E27">
    <cfRule type="cellIs" dxfId="239" priority="241" operator="greaterThan">
      <formula>#REF!</formula>
    </cfRule>
  </conditionalFormatting>
  <conditionalFormatting sqref="F27">
    <cfRule type="cellIs" dxfId="238" priority="240" operator="greaterThan">
      <formula>#REF!</formula>
    </cfRule>
  </conditionalFormatting>
  <conditionalFormatting sqref="F27">
    <cfRule type="cellIs" dxfId="237" priority="239" operator="greaterThan">
      <formula>#REF!</formula>
    </cfRule>
  </conditionalFormatting>
  <conditionalFormatting sqref="G27">
    <cfRule type="cellIs" dxfId="236" priority="238" operator="greaterThan">
      <formula>#REF!</formula>
    </cfRule>
  </conditionalFormatting>
  <conditionalFormatting sqref="G27">
    <cfRule type="cellIs" dxfId="235" priority="237" operator="greaterThan">
      <formula>#REF!</formula>
    </cfRule>
  </conditionalFormatting>
  <conditionalFormatting sqref="P27">
    <cfRule type="cellIs" dxfId="234" priority="236" operator="greaterThan">
      <formula>#REF!</formula>
    </cfRule>
  </conditionalFormatting>
  <conditionalFormatting sqref="I29">
    <cfRule type="cellIs" dxfId="233" priority="234" operator="greaterThan">
      <formula>$I$10</formula>
    </cfRule>
  </conditionalFormatting>
  <conditionalFormatting sqref="I29">
    <cfRule type="cellIs" dxfId="232" priority="233" operator="greaterThan">
      <formula>$I$10</formula>
    </cfRule>
  </conditionalFormatting>
  <conditionalFormatting sqref="L29">
    <cfRule type="cellIs" dxfId="231" priority="232" operator="greaterThan">
      <formula>$L$10</formula>
    </cfRule>
  </conditionalFormatting>
  <conditionalFormatting sqref="K29">
    <cfRule type="cellIs" dxfId="230" priority="231" operator="greaterThan">
      <formula>$K$10</formula>
    </cfRule>
  </conditionalFormatting>
  <conditionalFormatting sqref="L29">
    <cfRule type="cellIs" dxfId="229" priority="230" operator="greaterThan">
      <formula>$L$10</formula>
    </cfRule>
  </conditionalFormatting>
  <conditionalFormatting sqref="K29">
    <cfRule type="cellIs" dxfId="228" priority="229" operator="greaterThan">
      <formula>$K$10</formula>
    </cfRule>
  </conditionalFormatting>
  <conditionalFormatting sqref="J29">
    <cfRule type="cellIs" dxfId="227" priority="228" operator="greaterThan">
      <formula>$J$10</formula>
    </cfRule>
  </conditionalFormatting>
  <conditionalFormatting sqref="B29:D29">
    <cfRule type="cellIs" dxfId="226" priority="227" operator="greaterThan">
      <formula>#REF!</formula>
    </cfRule>
  </conditionalFormatting>
  <conditionalFormatting sqref="E29:G29">
    <cfRule type="cellIs" dxfId="225" priority="226" operator="greaterThan">
      <formula>$E$10</formula>
    </cfRule>
  </conditionalFormatting>
  <conditionalFormatting sqref="B29:D29">
    <cfRule type="cellIs" dxfId="224" priority="225" operator="greaterThan">
      <formula>#REF!</formula>
    </cfRule>
  </conditionalFormatting>
  <conditionalFormatting sqref="E29:G29">
    <cfRule type="cellIs" dxfId="223" priority="224" operator="greaterThan">
      <formula>$E$10</formula>
    </cfRule>
  </conditionalFormatting>
  <conditionalFormatting sqref="O29">
    <cfRule type="cellIs" dxfId="222" priority="223" operator="greaterThan">
      <formula>$O$10</formula>
    </cfRule>
  </conditionalFormatting>
  <conditionalFormatting sqref="O29">
    <cfRule type="cellIs" dxfId="221" priority="222" operator="greaterThan">
      <formula>$O$10</formula>
    </cfRule>
  </conditionalFormatting>
  <conditionalFormatting sqref="I30">
    <cfRule type="cellIs" dxfId="220" priority="221" operator="greaterThan">
      <formula>$I$10</formula>
    </cfRule>
  </conditionalFormatting>
  <conditionalFormatting sqref="I30">
    <cfRule type="cellIs" dxfId="219" priority="220" operator="greaterThan">
      <formula>$I$10</formula>
    </cfRule>
  </conditionalFormatting>
  <conditionalFormatting sqref="L30">
    <cfRule type="cellIs" dxfId="218" priority="219" operator="greaterThan">
      <formula>$L$10</formula>
    </cfRule>
  </conditionalFormatting>
  <conditionalFormatting sqref="K30">
    <cfRule type="cellIs" dxfId="217" priority="218" operator="greaterThan">
      <formula>$K$10</formula>
    </cfRule>
  </conditionalFormatting>
  <conditionalFormatting sqref="L30">
    <cfRule type="cellIs" dxfId="216" priority="217" operator="greaterThan">
      <formula>$L$10</formula>
    </cfRule>
  </conditionalFormatting>
  <conditionalFormatting sqref="K30">
    <cfRule type="cellIs" dxfId="215" priority="216" operator="greaterThan">
      <formula>$K$10</formula>
    </cfRule>
  </conditionalFormatting>
  <conditionalFormatting sqref="J30">
    <cfRule type="cellIs" dxfId="214" priority="215" operator="greaterThan">
      <formula>$J$10</formula>
    </cfRule>
  </conditionalFormatting>
  <conditionalFormatting sqref="B30:D30">
    <cfRule type="cellIs" dxfId="213" priority="214" operator="greaterThan">
      <formula>#REF!</formula>
    </cfRule>
  </conditionalFormatting>
  <conditionalFormatting sqref="E30:G30">
    <cfRule type="cellIs" dxfId="212" priority="213" operator="greaterThan">
      <formula>$E$10</formula>
    </cfRule>
  </conditionalFormatting>
  <conditionalFormatting sqref="B30:D30">
    <cfRule type="cellIs" dxfId="211" priority="212" operator="greaterThan">
      <formula>#REF!</formula>
    </cfRule>
  </conditionalFormatting>
  <conditionalFormatting sqref="E30:G30">
    <cfRule type="cellIs" dxfId="210" priority="211" operator="greaterThan">
      <formula>$E$10</formula>
    </cfRule>
  </conditionalFormatting>
  <conditionalFormatting sqref="O30">
    <cfRule type="cellIs" dxfId="209" priority="210" operator="greaterThan">
      <formula>$O$10</formula>
    </cfRule>
  </conditionalFormatting>
  <conditionalFormatting sqref="O30">
    <cfRule type="cellIs" dxfId="208" priority="209" operator="greaterThan">
      <formula>$O$10</formula>
    </cfRule>
  </conditionalFormatting>
  <conditionalFormatting sqref="M29">
    <cfRule type="cellIs" dxfId="207" priority="208" operator="greaterThan">
      <formula>$L$10</formula>
    </cfRule>
  </conditionalFormatting>
  <conditionalFormatting sqref="M29">
    <cfRule type="cellIs" dxfId="206" priority="207" operator="greaterThan">
      <formula>$L$10</formula>
    </cfRule>
  </conditionalFormatting>
  <conditionalFormatting sqref="M30">
    <cfRule type="cellIs" dxfId="205" priority="206" operator="greaterThan">
      <formula>$L$10</formula>
    </cfRule>
  </conditionalFormatting>
  <conditionalFormatting sqref="M30">
    <cfRule type="cellIs" dxfId="204" priority="205" operator="greaterThan">
      <formula>$L$10</formula>
    </cfRule>
  </conditionalFormatting>
  <conditionalFormatting sqref="P29">
    <cfRule type="cellIs" dxfId="203" priority="204" operator="greaterThan">
      <formula>#REF!</formula>
    </cfRule>
  </conditionalFormatting>
  <conditionalFormatting sqref="P30">
    <cfRule type="cellIs" dxfId="202" priority="203" operator="greaterThan">
      <formula>#REF!</formula>
    </cfRule>
  </conditionalFormatting>
  <conditionalFormatting sqref="I31">
    <cfRule type="cellIs" dxfId="201" priority="202" operator="greaterThan">
      <formula>$I$10</formula>
    </cfRule>
  </conditionalFormatting>
  <conditionalFormatting sqref="I31">
    <cfRule type="cellIs" dxfId="200" priority="201" operator="greaterThan">
      <formula>$I$10</formula>
    </cfRule>
  </conditionalFormatting>
  <conditionalFormatting sqref="L31">
    <cfRule type="cellIs" dxfId="199" priority="200" operator="greaterThan">
      <formula>$L$10</formula>
    </cfRule>
  </conditionalFormatting>
  <conditionalFormatting sqref="K31">
    <cfRule type="cellIs" dxfId="198" priority="199" operator="greaterThan">
      <formula>$K$10</formula>
    </cfRule>
  </conditionalFormatting>
  <conditionalFormatting sqref="L31">
    <cfRule type="cellIs" dxfId="197" priority="198" operator="greaterThan">
      <formula>$L$10</formula>
    </cfRule>
  </conditionalFormatting>
  <conditionalFormatting sqref="K31">
    <cfRule type="cellIs" dxfId="196" priority="197" operator="greaterThan">
      <formula>$K$10</formula>
    </cfRule>
  </conditionalFormatting>
  <conditionalFormatting sqref="J31">
    <cfRule type="cellIs" dxfId="195" priority="196" operator="greaterThan">
      <formula>$J$10</formula>
    </cfRule>
  </conditionalFormatting>
  <conditionalFormatting sqref="B31:D31">
    <cfRule type="cellIs" dxfId="194" priority="195" operator="greaterThan">
      <formula>#REF!</formula>
    </cfRule>
  </conditionalFormatting>
  <conditionalFormatting sqref="E31:G31">
    <cfRule type="cellIs" dxfId="193" priority="194" operator="greaterThan">
      <formula>$E$10</formula>
    </cfRule>
  </conditionalFormatting>
  <conditionalFormatting sqref="B31:D31">
    <cfRule type="cellIs" dxfId="192" priority="193" operator="greaterThan">
      <formula>#REF!</formula>
    </cfRule>
  </conditionalFormatting>
  <conditionalFormatting sqref="E31:G31">
    <cfRule type="cellIs" dxfId="191" priority="192" operator="greaterThan">
      <formula>$E$10</formula>
    </cfRule>
  </conditionalFormatting>
  <conditionalFormatting sqref="O31">
    <cfRule type="cellIs" dxfId="190" priority="191" operator="greaterThan">
      <formula>$O$10</formula>
    </cfRule>
  </conditionalFormatting>
  <conditionalFormatting sqref="O31">
    <cfRule type="cellIs" dxfId="189" priority="190" operator="greaterThan">
      <formula>$O$10</formula>
    </cfRule>
  </conditionalFormatting>
  <conditionalFormatting sqref="M31">
    <cfRule type="cellIs" dxfId="188" priority="189" operator="greaterThan">
      <formula>$L$10</formula>
    </cfRule>
  </conditionalFormatting>
  <conditionalFormatting sqref="M31">
    <cfRule type="cellIs" dxfId="187" priority="188" operator="greaterThan">
      <formula>$L$10</formula>
    </cfRule>
  </conditionalFormatting>
  <conditionalFormatting sqref="P31">
    <cfRule type="cellIs" dxfId="186" priority="187" operator="greaterThan">
      <formula>#REF!</formula>
    </cfRule>
  </conditionalFormatting>
  <conditionalFormatting sqref="I32">
    <cfRule type="cellIs" dxfId="185" priority="186" operator="greaterThan">
      <formula>$I$10</formula>
    </cfRule>
  </conditionalFormatting>
  <conditionalFormatting sqref="I32">
    <cfRule type="cellIs" dxfId="184" priority="185" operator="greaterThan">
      <formula>$I$10</formula>
    </cfRule>
  </conditionalFormatting>
  <conditionalFormatting sqref="L32">
    <cfRule type="cellIs" dxfId="183" priority="184" operator="greaterThan">
      <formula>$L$10</formula>
    </cfRule>
  </conditionalFormatting>
  <conditionalFormatting sqref="K32">
    <cfRule type="cellIs" dxfId="182" priority="183" operator="greaterThan">
      <formula>$K$10</formula>
    </cfRule>
  </conditionalFormatting>
  <conditionalFormatting sqref="L32">
    <cfRule type="cellIs" dxfId="181" priority="182" operator="greaterThan">
      <formula>$L$10</formula>
    </cfRule>
  </conditionalFormatting>
  <conditionalFormatting sqref="K32">
    <cfRule type="cellIs" dxfId="180" priority="181" operator="greaterThan">
      <formula>$K$10</formula>
    </cfRule>
  </conditionalFormatting>
  <conditionalFormatting sqref="J32">
    <cfRule type="cellIs" dxfId="179" priority="180" operator="greaterThan">
      <formula>$J$10</formula>
    </cfRule>
  </conditionalFormatting>
  <conditionalFormatting sqref="B32:D32">
    <cfRule type="cellIs" dxfId="178" priority="179" operator="greaterThan">
      <formula>#REF!</formula>
    </cfRule>
  </conditionalFormatting>
  <conditionalFormatting sqref="E32:G32">
    <cfRule type="cellIs" dxfId="177" priority="178" operator="greaterThan">
      <formula>$E$10</formula>
    </cfRule>
  </conditionalFormatting>
  <conditionalFormatting sqref="B32:D32">
    <cfRule type="cellIs" dxfId="176" priority="177" operator="greaterThan">
      <formula>#REF!</formula>
    </cfRule>
  </conditionalFormatting>
  <conditionalFormatting sqref="E32:G32">
    <cfRule type="cellIs" dxfId="175" priority="176" operator="greaterThan">
      <formula>$E$10</formula>
    </cfRule>
  </conditionalFormatting>
  <conditionalFormatting sqref="O32">
    <cfRule type="cellIs" dxfId="174" priority="175" operator="greaterThan">
      <formula>$O$10</formula>
    </cfRule>
  </conditionalFormatting>
  <conditionalFormatting sqref="O32">
    <cfRule type="cellIs" dxfId="173" priority="174" operator="greaterThan">
      <formula>$O$10</formula>
    </cfRule>
  </conditionalFormatting>
  <conditionalFormatting sqref="M32">
    <cfRule type="cellIs" dxfId="172" priority="173" operator="greaterThan">
      <formula>$L$10</formula>
    </cfRule>
  </conditionalFormatting>
  <conditionalFormatting sqref="M32">
    <cfRule type="cellIs" dxfId="171" priority="172" operator="greaterThan">
      <formula>$L$10</formula>
    </cfRule>
  </conditionalFormatting>
  <conditionalFormatting sqref="P32">
    <cfRule type="cellIs" dxfId="170" priority="171" operator="greaterThan">
      <formula>#REF!</formula>
    </cfRule>
  </conditionalFormatting>
  <conditionalFormatting sqref="N26:N32">
    <cfRule type="cellIs" dxfId="169" priority="170" operator="greaterThan">
      <formula>$L$10</formula>
    </cfRule>
  </conditionalFormatting>
  <conditionalFormatting sqref="N26:N32">
    <cfRule type="cellIs" dxfId="168" priority="169" operator="greaterThan">
      <formula>$L$10</formula>
    </cfRule>
  </conditionalFormatting>
  <conditionalFormatting sqref="H26">
    <cfRule type="cellIs" dxfId="167" priority="168" operator="greaterThan">
      <formula>$E$10</formula>
    </cfRule>
  </conditionalFormatting>
  <conditionalFormatting sqref="H26">
    <cfRule type="cellIs" dxfId="166" priority="167" operator="greaterThan">
      <formula>$E$10</formula>
    </cfRule>
  </conditionalFormatting>
  <conditionalFormatting sqref="H27:H32">
    <cfRule type="cellIs" dxfId="165" priority="166" operator="greaterThan">
      <formula>$E$10</formula>
    </cfRule>
  </conditionalFormatting>
  <conditionalFormatting sqref="H27:H32">
    <cfRule type="cellIs" dxfId="164" priority="165" operator="greaterThan">
      <formula>$E$10</formula>
    </cfRule>
  </conditionalFormatting>
  <conditionalFormatting sqref="I33">
    <cfRule type="cellIs" dxfId="163" priority="164" operator="greaterThan">
      <formula>$I$10</formula>
    </cfRule>
  </conditionalFormatting>
  <conditionalFormatting sqref="I33">
    <cfRule type="cellIs" dxfId="162" priority="163" operator="greaterThan">
      <formula>$I$10</formula>
    </cfRule>
  </conditionalFormatting>
  <conditionalFormatting sqref="L33">
    <cfRule type="cellIs" dxfId="161" priority="162" operator="greaterThan">
      <formula>$L$10</formula>
    </cfRule>
  </conditionalFormatting>
  <conditionalFormatting sqref="K33">
    <cfRule type="cellIs" dxfId="160" priority="161" operator="greaterThan">
      <formula>$K$10</formula>
    </cfRule>
  </conditionalFormatting>
  <conditionalFormatting sqref="L33">
    <cfRule type="cellIs" dxfId="159" priority="160" operator="greaterThan">
      <formula>$L$10</formula>
    </cfRule>
  </conditionalFormatting>
  <conditionalFormatting sqref="K33">
    <cfRule type="cellIs" dxfId="158" priority="159" operator="greaterThan">
      <formula>$K$10</formula>
    </cfRule>
  </conditionalFormatting>
  <conditionalFormatting sqref="J33">
    <cfRule type="cellIs" dxfId="157" priority="158" operator="greaterThan">
      <formula>$J$10</formula>
    </cfRule>
  </conditionalFormatting>
  <conditionalFormatting sqref="B33:D33">
    <cfRule type="cellIs" dxfId="156" priority="157" operator="greaterThan">
      <formula>#REF!</formula>
    </cfRule>
  </conditionalFormatting>
  <conditionalFormatting sqref="E33:G33">
    <cfRule type="cellIs" dxfId="155" priority="156" operator="greaterThan">
      <formula>$E$10</formula>
    </cfRule>
  </conditionalFormatting>
  <conditionalFormatting sqref="B33:D33">
    <cfRule type="cellIs" dxfId="154" priority="155" operator="greaterThan">
      <formula>#REF!</formula>
    </cfRule>
  </conditionalFormatting>
  <conditionalFormatting sqref="E33:G33">
    <cfRule type="cellIs" dxfId="153" priority="154" operator="greaterThan">
      <formula>$E$10</formula>
    </cfRule>
  </conditionalFormatting>
  <conditionalFormatting sqref="O33">
    <cfRule type="cellIs" dxfId="152" priority="153" operator="greaterThan">
      <formula>$O$10</formula>
    </cfRule>
  </conditionalFormatting>
  <conditionalFormatting sqref="O33">
    <cfRule type="cellIs" dxfId="151" priority="152" operator="greaterThan">
      <formula>$O$10</formula>
    </cfRule>
  </conditionalFormatting>
  <conditionalFormatting sqref="M33">
    <cfRule type="cellIs" dxfId="150" priority="151" operator="greaterThan">
      <formula>$L$10</formula>
    </cfRule>
  </conditionalFormatting>
  <conditionalFormatting sqref="M33">
    <cfRule type="cellIs" dxfId="149" priority="150" operator="greaterThan">
      <formula>$L$10</formula>
    </cfRule>
  </conditionalFormatting>
  <conditionalFormatting sqref="P33">
    <cfRule type="cellIs" dxfId="148" priority="149" operator="greaterThan">
      <formula>#REF!</formula>
    </cfRule>
  </conditionalFormatting>
  <conditionalFormatting sqref="P35">
    <cfRule type="cellIs" dxfId="147" priority="113" operator="greaterThan">
      <formula>#REF!</formula>
    </cfRule>
  </conditionalFormatting>
  <conditionalFormatting sqref="I34">
    <cfRule type="cellIs" dxfId="146" priority="148" operator="greaterThan">
      <formula>$I$10</formula>
    </cfRule>
  </conditionalFormatting>
  <conditionalFormatting sqref="I34">
    <cfRule type="cellIs" dxfId="145" priority="147" operator="greaterThan">
      <formula>$I$10</formula>
    </cfRule>
  </conditionalFormatting>
  <conditionalFormatting sqref="L34">
    <cfRule type="cellIs" dxfId="144" priority="146" operator="greaterThan">
      <formula>$L$10</formula>
    </cfRule>
  </conditionalFormatting>
  <conditionalFormatting sqref="K34">
    <cfRule type="cellIs" dxfId="143" priority="145" operator="greaterThan">
      <formula>$K$10</formula>
    </cfRule>
  </conditionalFormatting>
  <conditionalFormatting sqref="L34">
    <cfRule type="cellIs" dxfId="142" priority="144" operator="greaterThan">
      <formula>$L$10</formula>
    </cfRule>
  </conditionalFormatting>
  <conditionalFormatting sqref="K34">
    <cfRule type="cellIs" dxfId="141" priority="143" operator="greaterThan">
      <formula>$K$10</formula>
    </cfRule>
  </conditionalFormatting>
  <conditionalFormatting sqref="J34">
    <cfRule type="cellIs" dxfId="140" priority="142" operator="greaterThan">
      <formula>$J$10</formula>
    </cfRule>
  </conditionalFormatting>
  <conditionalFormatting sqref="B34:D34">
    <cfRule type="cellIs" dxfId="139" priority="141" operator="greaterThan">
      <formula>#REF!</formula>
    </cfRule>
  </conditionalFormatting>
  <conditionalFormatting sqref="B34:D34">
    <cfRule type="cellIs" dxfId="138" priority="140" operator="greaterThan">
      <formula>#REF!</formula>
    </cfRule>
  </conditionalFormatting>
  <conditionalFormatting sqref="O34">
    <cfRule type="cellIs" dxfId="137" priority="139" operator="greaterThan">
      <formula>$O$10</formula>
    </cfRule>
  </conditionalFormatting>
  <conditionalFormatting sqref="O34">
    <cfRule type="cellIs" dxfId="136" priority="138" operator="greaterThan">
      <formula>$O$10</formula>
    </cfRule>
  </conditionalFormatting>
  <conditionalFormatting sqref="I35">
    <cfRule type="cellIs" dxfId="135" priority="137" operator="greaterThan">
      <formula>$I$10</formula>
    </cfRule>
  </conditionalFormatting>
  <conditionalFormatting sqref="I35">
    <cfRule type="cellIs" dxfId="134" priority="136" operator="greaterThan">
      <formula>$I$10</formula>
    </cfRule>
  </conditionalFormatting>
  <conditionalFormatting sqref="L35">
    <cfRule type="cellIs" dxfId="133" priority="135" operator="greaterThan">
      <formula>$L$10</formula>
    </cfRule>
  </conditionalFormatting>
  <conditionalFormatting sqref="K35">
    <cfRule type="cellIs" dxfId="132" priority="134" operator="greaterThan">
      <formula>$K$10</formula>
    </cfRule>
  </conditionalFormatting>
  <conditionalFormatting sqref="L35">
    <cfRule type="cellIs" dxfId="131" priority="133" operator="greaterThan">
      <formula>$L$10</formula>
    </cfRule>
  </conditionalFormatting>
  <conditionalFormatting sqref="K35">
    <cfRule type="cellIs" dxfId="130" priority="132" operator="greaterThan">
      <formula>$K$10</formula>
    </cfRule>
  </conditionalFormatting>
  <conditionalFormatting sqref="J35">
    <cfRule type="cellIs" dxfId="129" priority="131" operator="greaterThan">
      <formula>$J$10</formula>
    </cfRule>
  </conditionalFormatting>
  <conditionalFormatting sqref="B35:D35">
    <cfRule type="cellIs" dxfId="128" priority="130" operator="greaterThan">
      <formula>#REF!</formula>
    </cfRule>
  </conditionalFormatting>
  <conditionalFormatting sqref="E35:G35">
    <cfRule type="cellIs" dxfId="127" priority="129" operator="greaterThan">
      <formula>$E$10</formula>
    </cfRule>
  </conditionalFormatting>
  <conditionalFormatting sqref="B35:D35">
    <cfRule type="cellIs" dxfId="126" priority="128" operator="greaterThan">
      <formula>#REF!</formula>
    </cfRule>
  </conditionalFormatting>
  <conditionalFormatting sqref="E35:G35">
    <cfRule type="cellIs" dxfId="125" priority="127" operator="greaterThan">
      <formula>$E$10</formula>
    </cfRule>
  </conditionalFormatting>
  <conditionalFormatting sqref="O35">
    <cfRule type="cellIs" dxfId="124" priority="126" operator="greaterThan">
      <formula>$O$10</formula>
    </cfRule>
  </conditionalFormatting>
  <conditionalFormatting sqref="O35">
    <cfRule type="cellIs" dxfId="123" priority="125" operator="greaterThan">
      <formula>$O$10</formula>
    </cfRule>
  </conditionalFormatting>
  <conditionalFormatting sqref="M34">
    <cfRule type="cellIs" dxfId="122" priority="124" operator="greaterThan">
      <formula>$L$10</formula>
    </cfRule>
  </conditionalFormatting>
  <conditionalFormatting sqref="M34">
    <cfRule type="cellIs" dxfId="121" priority="123" operator="greaterThan">
      <formula>$L$10</formula>
    </cfRule>
  </conditionalFormatting>
  <conditionalFormatting sqref="M35">
    <cfRule type="cellIs" dxfId="120" priority="122" operator="greaterThan">
      <formula>$L$10</formula>
    </cfRule>
  </conditionalFormatting>
  <conditionalFormatting sqref="M35">
    <cfRule type="cellIs" dxfId="119" priority="121" operator="greaterThan">
      <formula>$L$10</formula>
    </cfRule>
  </conditionalFormatting>
  <conditionalFormatting sqref="E34">
    <cfRule type="cellIs" dxfId="118" priority="120" operator="greaterThan">
      <formula>#REF!</formula>
    </cfRule>
  </conditionalFormatting>
  <conditionalFormatting sqref="E34">
    <cfRule type="cellIs" dxfId="117" priority="119" operator="greaterThan">
      <formula>#REF!</formula>
    </cfRule>
  </conditionalFormatting>
  <conditionalFormatting sqref="F34">
    <cfRule type="cellIs" dxfId="116" priority="118" operator="greaterThan">
      <formula>#REF!</formula>
    </cfRule>
  </conditionalFormatting>
  <conditionalFormatting sqref="F34">
    <cfRule type="cellIs" dxfId="115" priority="117" operator="greaterThan">
      <formula>#REF!</formula>
    </cfRule>
  </conditionalFormatting>
  <conditionalFormatting sqref="G34">
    <cfRule type="cellIs" dxfId="114" priority="116" operator="greaterThan">
      <formula>#REF!</formula>
    </cfRule>
  </conditionalFormatting>
  <conditionalFormatting sqref="G34">
    <cfRule type="cellIs" dxfId="113" priority="115" operator="greaterThan">
      <formula>#REF!</formula>
    </cfRule>
  </conditionalFormatting>
  <conditionalFormatting sqref="P34">
    <cfRule type="cellIs" dxfId="112" priority="114" operator="greaterThan">
      <formula>#REF!</formula>
    </cfRule>
  </conditionalFormatting>
  <conditionalFormatting sqref="I36">
    <cfRule type="cellIs" dxfId="111" priority="112" operator="greaterThan">
      <formula>$I$10</formula>
    </cfRule>
  </conditionalFormatting>
  <conditionalFormatting sqref="I36">
    <cfRule type="cellIs" dxfId="110" priority="111" operator="greaterThan">
      <formula>$I$10</formula>
    </cfRule>
  </conditionalFormatting>
  <conditionalFormatting sqref="L36">
    <cfRule type="cellIs" dxfId="109" priority="110" operator="greaterThan">
      <formula>$L$10</formula>
    </cfRule>
  </conditionalFormatting>
  <conditionalFormatting sqref="K36">
    <cfRule type="cellIs" dxfId="108" priority="109" operator="greaterThan">
      <formula>$K$10</formula>
    </cfRule>
  </conditionalFormatting>
  <conditionalFormatting sqref="L36">
    <cfRule type="cellIs" dxfId="107" priority="108" operator="greaterThan">
      <formula>$L$10</formula>
    </cfRule>
  </conditionalFormatting>
  <conditionalFormatting sqref="K36">
    <cfRule type="cellIs" dxfId="106" priority="107" operator="greaterThan">
      <formula>$K$10</formula>
    </cfRule>
  </conditionalFormatting>
  <conditionalFormatting sqref="J36">
    <cfRule type="cellIs" dxfId="105" priority="106" operator="greaterThan">
      <formula>$J$10</formula>
    </cfRule>
  </conditionalFormatting>
  <conditionalFormatting sqref="B36:D36">
    <cfRule type="cellIs" dxfId="104" priority="105" operator="greaterThan">
      <formula>#REF!</formula>
    </cfRule>
  </conditionalFormatting>
  <conditionalFormatting sqref="E36:G36">
    <cfRule type="cellIs" dxfId="103" priority="104" operator="greaterThan">
      <formula>$E$10</formula>
    </cfRule>
  </conditionalFormatting>
  <conditionalFormatting sqref="B36:D36">
    <cfRule type="cellIs" dxfId="102" priority="103" operator="greaterThan">
      <formula>#REF!</formula>
    </cfRule>
  </conditionalFormatting>
  <conditionalFormatting sqref="E36:G36">
    <cfRule type="cellIs" dxfId="101" priority="102" operator="greaterThan">
      <formula>$E$10</formula>
    </cfRule>
  </conditionalFormatting>
  <conditionalFormatting sqref="O36">
    <cfRule type="cellIs" dxfId="100" priority="101" operator="greaterThan">
      <formula>$O$10</formula>
    </cfRule>
  </conditionalFormatting>
  <conditionalFormatting sqref="O36">
    <cfRule type="cellIs" dxfId="99" priority="100" operator="greaterThan">
      <formula>$O$10</formula>
    </cfRule>
  </conditionalFormatting>
  <conditionalFormatting sqref="I37">
    <cfRule type="cellIs" dxfId="98" priority="99" operator="greaterThan">
      <formula>$I$10</formula>
    </cfRule>
  </conditionalFormatting>
  <conditionalFormatting sqref="I37">
    <cfRule type="cellIs" dxfId="97" priority="98" operator="greaterThan">
      <formula>$I$10</formula>
    </cfRule>
  </conditionalFormatting>
  <conditionalFormatting sqref="L37">
    <cfRule type="cellIs" dxfId="96" priority="97" operator="greaterThan">
      <formula>$L$10</formula>
    </cfRule>
  </conditionalFormatting>
  <conditionalFormatting sqref="K37">
    <cfRule type="cellIs" dxfId="95" priority="96" operator="greaterThan">
      <formula>$K$10</formula>
    </cfRule>
  </conditionalFormatting>
  <conditionalFormatting sqref="L37">
    <cfRule type="cellIs" dxfId="94" priority="95" operator="greaterThan">
      <formula>$L$10</formula>
    </cfRule>
  </conditionalFormatting>
  <conditionalFormatting sqref="K37">
    <cfRule type="cellIs" dxfId="93" priority="94" operator="greaterThan">
      <formula>$K$10</formula>
    </cfRule>
  </conditionalFormatting>
  <conditionalFormatting sqref="J37">
    <cfRule type="cellIs" dxfId="92" priority="93" operator="greaterThan">
      <formula>$J$10</formula>
    </cfRule>
  </conditionalFormatting>
  <conditionalFormatting sqref="B37:D37">
    <cfRule type="cellIs" dxfId="91" priority="92" operator="greaterThan">
      <formula>#REF!</formula>
    </cfRule>
  </conditionalFormatting>
  <conditionalFormatting sqref="E37:G37">
    <cfRule type="cellIs" dxfId="90" priority="91" operator="greaterThan">
      <formula>$E$10</formula>
    </cfRule>
  </conditionalFormatting>
  <conditionalFormatting sqref="B37:D37">
    <cfRule type="cellIs" dxfId="89" priority="90" operator="greaterThan">
      <formula>#REF!</formula>
    </cfRule>
  </conditionalFormatting>
  <conditionalFormatting sqref="E37:G37">
    <cfRule type="cellIs" dxfId="88" priority="89" operator="greaterThan">
      <formula>$E$10</formula>
    </cfRule>
  </conditionalFormatting>
  <conditionalFormatting sqref="O37">
    <cfRule type="cellIs" dxfId="87" priority="88" operator="greaterThan">
      <formula>$O$10</formula>
    </cfRule>
  </conditionalFormatting>
  <conditionalFormatting sqref="O37">
    <cfRule type="cellIs" dxfId="86" priority="87" operator="greaterThan">
      <formula>$O$10</formula>
    </cfRule>
  </conditionalFormatting>
  <conditionalFormatting sqref="M36">
    <cfRule type="cellIs" dxfId="85" priority="86" operator="greaterThan">
      <formula>$L$10</formula>
    </cfRule>
  </conditionalFormatting>
  <conditionalFormatting sqref="M36">
    <cfRule type="cellIs" dxfId="84" priority="85" operator="greaterThan">
      <formula>$L$10</formula>
    </cfRule>
  </conditionalFormatting>
  <conditionalFormatting sqref="M37">
    <cfRule type="cellIs" dxfId="83" priority="84" operator="greaterThan">
      <formula>$L$10</formula>
    </cfRule>
  </conditionalFormatting>
  <conditionalFormatting sqref="M37">
    <cfRule type="cellIs" dxfId="82" priority="83" operator="greaterThan">
      <formula>$L$10</formula>
    </cfRule>
  </conditionalFormatting>
  <conditionalFormatting sqref="P36">
    <cfRule type="cellIs" dxfId="81" priority="82" operator="greaterThan">
      <formula>#REF!</formula>
    </cfRule>
  </conditionalFormatting>
  <conditionalFormatting sqref="P37">
    <cfRule type="cellIs" dxfId="80" priority="81" operator="greaterThan">
      <formula>#REF!</formula>
    </cfRule>
  </conditionalFormatting>
  <conditionalFormatting sqref="I38">
    <cfRule type="cellIs" dxfId="79" priority="80" operator="greaterThan">
      <formula>$I$10</formula>
    </cfRule>
  </conditionalFormatting>
  <conditionalFormatting sqref="I38">
    <cfRule type="cellIs" dxfId="78" priority="79" operator="greaterThan">
      <formula>$I$10</formula>
    </cfRule>
  </conditionalFormatting>
  <conditionalFormatting sqref="L38">
    <cfRule type="cellIs" dxfId="77" priority="78" operator="greaterThan">
      <formula>$L$10</formula>
    </cfRule>
  </conditionalFormatting>
  <conditionalFormatting sqref="K38">
    <cfRule type="cellIs" dxfId="76" priority="77" operator="greaterThan">
      <formula>$K$10</formula>
    </cfRule>
  </conditionalFormatting>
  <conditionalFormatting sqref="L38">
    <cfRule type="cellIs" dxfId="75" priority="76" operator="greaterThan">
      <formula>$L$10</formula>
    </cfRule>
  </conditionalFormatting>
  <conditionalFormatting sqref="K38">
    <cfRule type="cellIs" dxfId="74" priority="75" operator="greaterThan">
      <formula>$K$10</formula>
    </cfRule>
  </conditionalFormatting>
  <conditionalFormatting sqref="J38">
    <cfRule type="cellIs" dxfId="73" priority="74" operator="greaterThan">
      <formula>$J$10</formula>
    </cfRule>
  </conditionalFormatting>
  <conditionalFormatting sqref="B38:D38">
    <cfRule type="cellIs" dxfId="72" priority="73" operator="greaterThan">
      <formula>#REF!</formula>
    </cfRule>
  </conditionalFormatting>
  <conditionalFormatting sqref="E38:G38">
    <cfRule type="cellIs" dxfId="71" priority="72" operator="greaterThan">
      <formula>$E$10</formula>
    </cfRule>
  </conditionalFormatting>
  <conditionalFormatting sqref="B38:D38">
    <cfRule type="cellIs" dxfId="70" priority="71" operator="greaterThan">
      <formula>#REF!</formula>
    </cfRule>
  </conditionalFormatting>
  <conditionalFormatting sqref="E38:G38">
    <cfRule type="cellIs" dxfId="69" priority="70" operator="greaterThan">
      <formula>$E$10</formula>
    </cfRule>
  </conditionalFormatting>
  <conditionalFormatting sqref="O38">
    <cfRule type="cellIs" dxfId="68" priority="69" operator="greaterThan">
      <formula>$O$10</formula>
    </cfRule>
  </conditionalFormatting>
  <conditionalFormatting sqref="O38">
    <cfRule type="cellIs" dxfId="67" priority="68" operator="greaterThan">
      <formula>$O$10</formula>
    </cfRule>
  </conditionalFormatting>
  <conditionalFormatting sqref="M38">
    <cfRule type="cellIs" dxfId="66" priority="67" operator="greaterThan">
      <formula>$L$10</formula>
    </cfRule>
  </conditionalFormatting>
  <conditionalFormatting sqref="M38">
    <cfRule type="cellIs" dxfId="65" priority="66" operator="greaterThan">
      <formula>$L$10</formula>
    </cfRule>
  </conditionalFormatting>
  <conditionalFormatting sqref="P38">
    <cfRule type="cellIs" dxfId="64" priority="65" operator="greaterThan">
      <formula>#REF!</formula>
    </cfRule>
  </conditionalFormatting>
  <conditionalFormatting sqref="I39">
    <cfRule type="cellIs" dxfId="63" priority="64" operator="greaterThan">
      <formula>$I$10</formula>
    </cfRule>
  </conditionalFormatting>
  <conditionalFormatting sqref="I39">
    <cfRule type="cellIs" dxfId="62" priority="63" operator="greaterThan">
      <formula>$I$10</formula>
    </cfRule>
  </conditionalFormatting>
  <conditionalFormatting sqref="L39">
    <cfRule type="cellIs" dxfId="61" priority="62" operator="greaterThan">
      <formula>$L$10</formula>
    </cfRule>
  </conditionalFormatting>
  <conditionalFormatting sqref="K39">
    <cfRule type="cellIs" dxfId="60" priority="61" operator="greaterThan">
      <formula>$K$10</formula>
    </cfRule>
  </conditionalFormatting>
  <conditionalFormatting sqref="L39">
    <cfRule type="cellIs" dxfId="59" priority="60" operator="greaterThan">
      <formula>$L$10</formula>
    </cfRule>
  </conditionalFormatting>
  <conditionalFormatting sqref="K39">
    <cfRule type="cellIs" dxfId="58" priority="59" operator="greaterThan">
      <formula>$K$10</formula>
    </cfRule>
  </conditionalFormatting>
  <conditionalFormatting sqref="J39">
    <cfRule type="cellIs" dxfId="57" priority="58" operator="greaterThan">
      <formula>$J$10</formula>
    </cfRule>
  </conditionalFormatting>
  <conditionalFormatting sqref="B39:D39">
    <cfRule type="cellIs" dxfId="56" priority="57" operator="greaterThan">
      <formula>#REF!</formula>
    </cfRule>
  </conditionalFormatting>
  <conditionalFormatting sqref="E39:G39">
    <cfRule type="cellIs" dxfId="55" priority="56" operator="greaterThan">
      <formula>$E$10</formula>
    </cfRule>
  </conditionalFormatting>
  <conditionalFormatting sqref="B39:D39">
    <cfRule type="cellIs" dxfId="54" priority="55" operator="greaterThan">
      <formula>#REF!</formula>
    </cfRule>
  </conditionalFormatting>
  <conditionalFormatting sqref="E39:G39">
    <cfRule type="cellIs" dxfId="53" priority="54" operator="greaterThan">
      <formula>$E$10</formula>
    </cfRule>
  </conditionalFormatting>
  <conditionalFormatting sqref="O39">
    <cfRule type="cellIs" dxfId="52" priority="53" operator="greaterThan">
      <formula>$O$10</formula>
    </cfRule>
  </conditionalFormatting>
  <conditionalFormatting sqref="O39">
    <cfRule type="cellIs" dxfId="51" priority="52" operator="greaterThan">
      <formula>$O$10</formula>
    </cfRule>
  </conditionalFormatting>
  <conditionalFormatting sqref="M39">
    <cfRule type="cellIs" dxfId="50" priority="51" operator="greaterThan">
      <formula>$L$10</formula>
    </cfRule>
  </conditionalFormatting>
  <conditionalFormatting sqref="M39">
    <cfRule type="cellIs" dxfId="49" priority="50" operator="greaterThan">
      <formula>$L$10</formula>
    </cfRule>
  </conditionalFormatting>
  <conditionalFormatting sqref="P39">
    <cfRule type="cellIs" dxfId="48" priority="49" operator="greaterThan">
      <formula>#REF!</formula>
    </cfRule>
  </conditionalFormatting>
  <conditionalFormatting sqref="N33:N39">
    <cfRule type="cellIs" dxfId="47" priority="48" operator="greaterThan">
      <formula>$L$10</formula>
    </cfRule>
  </conditionalFormatting>
  <conditionalFormatting sqref="N33:N39">
    <cfRule type="cellIs" dxfId="46" priority="47" operator="greaterThan">
      <formula>$L$10</formula>
    </cfRule>
  </conditionalFormatting>
  <conditionalFormatting sqref="H33">
    <cfRule type="cellIs" dxfId="45" priority="46" operator="greaterThan">
      <formula>$E$10</formula>
    </cfRule>
  </conditionalFormatting>
  <conditionalFormatting sqref="H33">
    <cfRule type="cellIs" dxfId="44" priority="45" operator="greaterThan">
      <formula>$E$10</formula>
    </cfRule>
  </conditionalFormatting>
  <conditionalFormatting sqref="H34:H39">
    <cfRule type="cellIs" dxfId="43" priority="44" operator="greaterThan">
      <formula>$E$10</formula>
    </cfRule>
  </conditionalFormatting>
  <conditionalFormatting sqref="H34:H39">
    <cfRule type="cellIs" dxfId="42" priority="43" operator="greaterThan">
      <formula>$E$10</formula>
    </cfRule>
  </conditionalFormatting>
  <conditionalFormatting sqref="I40">
    <cfRule type="cellIs" dxfId="41" priority="42" operator="greaterThan">
      <formula>$I$10</formula>
    </cfRule>
  </conditionalFormatting>
  <conditionalFormatting sqref="I40">
    <cfRule type="cellIs" dxfId="40" priority="41" operator="greaterThan">
      <formula>$I$10</formula>
    </cfRule>
  </conditionalFormatting>
  <conditionalFormatting sqref="L40">
    <cfRule type="cellIs" dxfId="39" priority="40" operator="greaterThan">
      <formula>$L$10</formula>
    </cfRule>
  </conditionalFormatting>
  <conditionalFormatting sqref="K40">
    <cfRule type="cellIs" dxfId="38" priority="39" operator="greaterThan">
      <formula>$K$10</formula>
    </cfRule>
  </conditionalFormatting>
  <conditionalFormatting sqref="L40">
    <cfRule type="cellIs" dxfId="37" priority="38" operator="greaterThan">
      <formula>$L$10</formula>
    </cfRule>
  </conditionalFormatting>
  <conditionalFormatting sqref="K40">
    <cfRule type="cellIs" dxfId="36" priority="37" operator="greaterThan">
      <formula>$K$10</formula>
    </cfRule>
  </conditionalFormatting>
  <conditionalFormatting sqref="J40">
    <cfRule type="cellIs" dxfId="35" priority="36" operator="greaterThan">
      <formula>$J$10</formula>
    </cfRule>
  </conditionalFormatting>
  <conditionalFormatting sqref="B40:D40">
    <cfRule type="cellIs" dxfId="34" priority="35" operator="greaterThan">
      <formula>#REF!</formula>
    </cfRule>
  </conditionalFormatting>
  <conditionalFormatting sqref="E40:G40">
    <cfRule type="cellIs" dxfId="33" priority="34" operator="greaterThan">
      <formula>$E$10</formula>
    </cfRule>
  </conditionalFormatting>
  <conditionalFormatting sqref="B40:D40">
    <cfRule type="cellIs" dxfId="32" priority="33" operator="greaterThan">
      <formula>#REF!</formula>
    </cfRule>
  </conditionalFormatting>
  <conditionalFormatting sqref="E40:G40">
    <cfRule type="cellIs" dxfId="31" priority="32" operator="greaterThan">
      <formula>$E$10</formula>
    </cfRule>
  </conditionalFormatting>
  <conditionalFormatting sqref="O40">
    <cfRule type="cellIs" dxfId="30" priority="31" operator="greaterThan">
      <formula>$O$10</formula>
    </cfRule>
  </conditionalFormatting>
  <conditionalFormatting sqref="O40">
    <cfRule type="cellIs" dxfId="29" priority="30" operator="greaterThan">
      <formula>$O$10</formula>
    </cfRule>
  </conditionalFormatting>
  <conditionalFormatting sqref="M40">
    <cfRule type="cellIs" dxfId="28" priority="29" operator="greaterThan">
      <formula>$L$10</formula>
    </cfRule>
  </conditionalFormatting>
  <conditionalFormatting sqref="M40">
    <cfRule type="cellIs" dxfId="27" priority="28" operator="greaterThan">
      <formula>$L$10</formula>
    </cfRule>
  </conditionalFormatting>
  <conditionalFormatting sqref="P40">
    <cfRule type="cellIs" dxfId="26" priority="27" operator="greaterThan">
      <formula>#REF!</formula>
    </cfRule>
  </conditionalFormatting>
  <conditionalFormatting sqref="I41">
    <cfRule type="cellIs" dxfId="25" priority="26" operator="greaterThan">
      <formula>$I$10</formula>
    </cfRule>
  </conditionalFormatting>
  <conditionalFormatting sqref="I41">
    <cfRule type="cellIs" dxfId="24" priority="25" operator="greaterThan">
      <formula>$I$10</formula>
    </cfRule>
  </conditionalFormatting>
  <conditionalFormatting sqref="L41">
    <cfRule type="cellIs" dxfId="23" priority="24" operator="greaterThan">
      <formula>$L$10</formula>
    </cfRule>
  </conditionalFormatting>
  <conditionalFormatting sqref="K41">
    <cfRule type="cellIs" dxfId="22" priority="23" operator="greaterThan">
      <formula>$K$10</formula>
    </cfRule>
  </conditionalFormatting>
  <conditionalFormatting sqref="L41">
    <cfRule type="cellIs" dxfId="21" priority="22" operator="greaterThan">
      <formula>$L$10</formula>
    </cfRule>
  </conditionalFormatting>
  <conditionalFormatting sqref="K41">
    <cfRule type="cellIs" dxfId="20" priority="21" operator="greaterThan">
      <formula>$K$10</formula>
    </cfRule>
  </conditionalFormatting>
  <conditionalFormatting sqref="J41">
    <cfRule type="cellIs" dxfId="19" priority="20" operator="greaterThan">
      <formula>$J$10</formula>
    </cfRule>
  </conditionalFormatting>
  <conditionalFormatting sqref="B41:D41">
    <cfRule type="cellIs" dxfId="18" priority="19" operator="greaterThan">
      <formula>#REF!</formula>
    </cfRule>
  </conditionalFormatting>
  <conditionalFormatting sqref="B41:D41">
    <cfRule type="cellIs" dxfId="17" priority="18" operator="greaterThan">
      <formula>#REF!</formula>
    </cfRule>
  </conditionalFormatting>
  <conditionalFormatting sqref="O41">
    <cfRule type="cellIs" dxfId="16" priority="17" operator="greaterThan">
      <formula>$O$10</formula>
    </cfRule>
  </conditionalFormatting>
  <conditionalFormatting sqref="O41">
    <cfRule type="cellIs" dxfId="15" priority="16" operator="greaterThan">
      <formula>$O$10</formula>
    </cfRule>
  </conditionalFormatting>
  <conditionalFormatting sqref="M41">
    <cfRule type="cellIs" dxfId="14" priority="15" operator="greaterThan">
      <formula>$L$10</formula>
    </cfRule>
  </conditionalFormatting>
  <conditionalFormatting sqref="M41">
    <cfRule type="cellIs" dxfId="13" priority="14" operator="greaterThan">
      <formula>$L$10</formula>
    </cfRule>
  </conditionalFormatting>
  <conditionalFormatting sqref="E41">
    <cfRule type="cellIs" dxfId="12" priority="13" operator="greaterThan">
      <formula>#REF!</formula>
    </cfRule>
  </conditionalFormatting>
  <conditionalFormatting sqref="E41">
    <cfRule type="cellIs" dxfId="11" priority="12" operator="greaterThan">
      <formula>#REF!</formula>
    </cfRule>
  </conditionalFormatting>
  <conditionalFormatting sqref="F41">
    <cfRule type="cellIs" dxfId="10" priority="11" operator="greaterThan">
      <formula>#REF!</formula>
    </cfRule>
  </conditionalFormatting>
  <conditionalFormatting sqref="F41">
    <cfRule type="cellIs" dxfId="9" priority="10" operator="greaterThan">
      <formula>#REF!</formula>
    </cfRule>
  </conditionalFormatting>
  <conditionalFormatting sqref="G41">
    <cfRule type="cellIs" dxfId="8" priority="9" operator="greaterThan">
      <formula>#REF!</formula>
    </cfRule>
  </conditionalFormatting>
  <conditionalFormatting sqref="G41">
    <cfRule type="cellIs" dxfId="7" priority="8" operator="greaterThan">
      <formula>#REF!</formula>
    </cfRule>
  </conditionalFormatting>
  <conditionalFormatting sqref="P41">
    <cfRule type="cellIs" dxfId="6" priority="7" operator="greaterThan">
      <formula>#REF!</formula>
    </cfRule>
  </conditionalFormatting>
  <conditionalFormatting sqref="N40:N41">
    <cfRule type="cellIs" dxfId="5" priority="6" operator="greaterThan">
      <formula>$L$10</formula>
    </cfRule>
  </conditionalFormatting>
  <conditionalFormatting sqref="N40:N41">
    <cfRule type="cellIs" dxfId="4" priority="5" operator="greaterThan">
      <formula>$L$10</formula>
    </cfRule>
  </conditionalFormatting>
  <conditionalFormatting sqref="H40">
    <cfRule type="cellIs" dxfId="3" priority="4" operator="greaterThan">
      <formula>$E$10</formula>
    </cfRule>
  </conditionalFormatting>
  <conditionalFormatting sqref="H40">
    <cfRule type="cellIs" dxfId="2" priority="3" operator="greaterThan">
      <formula>$E$10</formula>
    </cfRule>
  </conditionalFormatting>
  <conditionalFormatting sqref="H41">
    <cfRule type="cellIs" dxfId="1" priority="2" operator="greaterThan">
      <formula>$E$10</formula>
    </cfRule>
  </conditionalFormatting>
  <conditionalFormatting sqref="H41">
    <cfRule type="cellIs" dxfId="0" priority="1" operator="greaterThan">
      <formula>$E$10</formula>
    </cfRule>
  </conditionalFormatting>
  <printOptions horizontalCentered="1"/>
  <pageMargins left="0.3" right="0.3" top="0.3" bottom="0.3" header="0.1" footer="0.1"/>
  <pageSetup paperSize="9" scale="38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T207"/>
  <sheetViews>
    <sheetView showGridLines="0" view="pageBreakPreview" zoomScale="85" zoomScaleNormal="75" zoomScaleSheetLayoutView="85" workbookViewId="0">
      <selection activeCell="K19" sqref="K19"/>
    </sheetView>
  </sheetViews>
  <sheetFormatPr defaultColWidth="9.140625"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11" width="10.28515625" style="1" customWidth="1"/>
    <col min="12" max="14" width="15.7109375" style="1" customWidth="1"/>
    <col min="15" max="15" width="9.5703125" style="1" bestFit="1" customWidth="1"/>
    <col min="16" max="17" width="9.140625" style="1" bestFit="1"/>
    <col min="18" max="18" width="9.5703125" style="1" bestFit="1" customWidth="1"/>
    <col min="19" max="29" width="15.7109375" style="1" customWidth="1"/>
    <col min="30" max="16384" width="9.140625" style="1"/>
  </cols>
  <sheetData>
    <row r="1" spans="1:20" ht="30">
      <c r="A1" s="737" t="s">
        <v>15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0">
      <c r="A2" s="145" t="s">
        <v>76</v>
      </c>
      <c r="B2" s="29"/>
      <c r="C2" s="29"/>
      <c r="D2" s="68"/>
      <c r="E2" s="29"/>
      <c r="F2" s="29"/>
      <c r="G2" s="29"/>
      <c r="H2" s="29"/>
      <c r="I2" s="29"/>
      <c r="J2" s="29"/>
      <c r="K2" s="29"/>
      <c r="L2" s="29"/>
      <c r="M2" s="29"/>
    </row>
    <row r="3" spans="1:20" ht="12" customHeight="1">
      <c r="A3" s="740" t="s">
        <v>4</v>
      </c>
      <c r="B3" s="742" t="s">
        <v>2</v>
      </c>
      <c r="C3" s="744" t="s">
        <v>0</v>
      </c>
      <c r="D3" s="96" t="s">
        <v>11</v>
      </c>
      <c r="E3" s="738">
        <v>2023</v>
      </c>
      <c r="F3" s="739"/>
      <c r="G3" s="739"/>
      <c r="H3" s="739"/>
      <c r="I3" s="739"/>
      <c r="J3" s="739"/>
      <c r="K3" s="739"/>
      <c r="L3" s="746" t="s">
        <v>7</v>
      </c>
      <c r="M3" s="747"/>
    </row>
    <row r="4" spans="1:20" ht="12" customHeight="1">
      <c r="A4" s="741"/>
      <c r="B4" s="743"/>
      <c r="C4" s="745"/>
      <c r="D4" s="97" t="s">
        <v>12</v>
      </c>
      <c r="E4" s="98">
        <f>+Summary!D3</f>
        <v>45067</v>
      </c>
      <c r="F4" s="99">
        <f t="shared" ref="F4:K4" si="0">+E4+1</f>
        <v>45068</v>
      </c>
      <c r="G4" s="99">
        <f t="shared" si="0"/>
        <v>45069</v>
      </c>
      <c r="H4" s="99">
        <f t="shared" si="0"/>
        <v>45070</v>
      </c>
      <c r="I4" s="99">
        <f t="shared" si="0"/>
        <v>45071</v>
      </c>
      <c r="J4" s="99">
        <f t="shared" si="0"/>
        <v>45072</v>
      </c>
      <c r="K4" s="99">
        <f t="shared" si="0"/>
        <v>45073</v>
      </c>
      <c r="L4" s="100" t="s">
        <v>8</v>
      </c>
      <c r="M4" s="101" t="s">
        <v>9</v>
      </c>
      <c r="N4" s="4"/>
      <c r="O4" s="4"/>
      <c r="P4" s="4"/>
      <c r="Q4" s="4"/>
      <c r="R4" s="4"/>
      <c r="S4" s="4"/>
      <c r="T4" s="4"/>
    </row>
    <row r="5" spans="1:20" ht="12" hidden="1" customHeight="1">
      <c r="A5" s="749" t="s">
        <v>229</v>
      </c>
      <c r="B5" s="748">
        <v>1</v>
      </c>
      <c r="C5" s="729" t="s">
        <v>114</v>
      </c>
      <c r="D5" s="251" t="s">
        <v>3</v>
      </c>
      <c r="E5" s="103"/>
      <c r="F5" s="103"/>
      <c r="G5" s="103"/>
      <c r="H5" s="252"/>
      <c r="I5" s="253"/>
      <c r="J5" s="253"/>
      <c r="K5" s="254"/>
      <c r="L5" s="112">
        <f t="shared" ref="L5:L44" si="1">SUM(E5:K5)</f>
        <v>0</v>
      </c>
      <c r="M5" s="113">
        <f>IF(L6=0,0,(SUMPRODUCT(E5:K5,E6:K6))/(L6))</f>
        <v>0</v>
      </c>
    </row>
    <row r="6" spans="1:20" ht="12" hidden="1" customHeight="1">
      <c r="A6" s="732"/>
      <c r="B6" s="728"/>
      <c r="C6" s="730"/>
      <c r="D6" s="132" t="s">
        <v>5</v>
      </c>
      <c r="E6" s="353"/>
      <c r="F6" s="108"/>
      <c r="G6" s="108"/>
      <c r="H6" s="109"/>
      <c r="I6" s="109"/>
      <c r="J6" s="108"/>
      <c r="K6" s="255"/>
      <c r="L6" s="110">
        <f t="shared" si="1"/>
        <v>0</v>
      </c>
      <c r="M6" s="111">
        <f>IF(L5=0,0,(SUMPRODUCT(E5:K5,E6:K6))/L5)</f>
        <v>0</v>
      </c>
    </row>
    <row r="7" spans="1:20" ht="12" hidden="1" customHeight="1">
      <c r="A7" s="732"/>
      <c r="B7" s="728">
        <v>1</v>
      </c>
      <c r="C7" s="725" t="s">
        <v>114</v>
      </c>
      <c r="D7" s="135" t="s">
        <v>3</v>
      </c>
      <c r="E7" s="358"/>
      <c r="F7" s="116"/>
      <c r="G7" s="116"/>
      <c r="H7" s="172"/>
      <c r="I7" s="131"/>
      <c r="J7" s="131"/>
      <c r="K7" s="256"/>
      <c r="L7" s="118">
        <f t="shared" si="1"/>
        <v>0</v>
      </c>
      <c r="M7" s="119">
        <f>IF(L8=0,0,(SUMPRODUCT(E7:K7,E8:K8))/(L8))</f>
        <v>0</v>
      </c>
    </row>
    <row r="8" spans="1:20" ht="12" hidden="1" customHeight="1">
      <c r="A8" s="732"/>
      <c r="B8" s="728"/>
      <c r="C8" s="726"/>
      <c r="D8" s="132" t="s">
        <v>5</v>
      </c>
      <c r="E8" s="353"/>
      <c r="F8" s="108"/>
      <c r="G8" s="108"/>
      <c r="H8" s="109"/>
      <c r="I8" s="109"/>
      <c r="J8" s="108"/>
      <c r="K8" s="255"/>
      <c r="L8" s="110">
        <f t="shared" si="1"/>
        <v>0</v>
      </c>
      <c r="M8" s="111">
        <f>IF(L7=0,0,(SUMPRODUCT(E7:K7,E8:K8))/L7)</f>
        <v>0</v>
      </c>
    </row>
    <row r="9" spans="1:20" ht="12" customHeight="1">
      <c r="A9" s="732"/>
      <c r="B9" s="728">
        <v>1</v>
      </c>
      <c r="C9" s="726" t="s">
        <v>108</v>
      </c>
      <c r="D9" s="135" t="s">
        <v>3</v>
      </c>
      <c r="E9" s="358">
        <v>6962.05</v>
      </c>
      <c r="F9" s="116">
        <v>5054.66</v>
      </c>
      <c r="G9" s="116">
        <v>4779.42</v>
      </c>
      <c r="H9" s="172">
        <v>1485.71</v>
      </c>
      <c r="I9" s="131">
        <v>5749.5</v>
      </c>
      <c r="J9" s="131">
        <v>4829.25</v>
      </c>
      <c r="K9" s="256">
        <v>4097.09</v>
      </c>
      <c r="L9" s="118">
        <f t="shared" si="1"/>
        <v>32957.679999999993</v>
      </c>
      <c r="M9" s="119">
        <f>IF(L10=0,0,(SUMPRODUCT(E9:K9,E10:K10))/(L10))</f>
        <v>4714.9691085249251</v>
      </c>
    </row>
    <row r="10" spans="1:20" ht="12" customHeight="1">
      <c r="A10" s="732"/>
      <c r="B10" s="728"/>
      <c r="C10" s="730"/>
      <c r="D10" s="132" t="s">
        <v>5</v>
      </c>
      <c r="E10" s="353">
        <v>5841.1932773109202</v>
      </c>
      <c r="F10" s="108">
        <v>5873.5294117647099</v>
      </c>
      <c r="G10" s="108">
        <v>5186.1649484536101</v>
      </c>
      <c r="H10" s="108">
        <v>5759.6666666666697</v>
      </c>
      <c r="I10" s="108">
        <v>5617.0176991150402</v>
      </c>
      <c r="J10" s="108">
        <v>5540.2783505154603</v>
      </c>
      <c r="K10" s="255">
        <v>5340.4320987654301</v>
      </c>
      <c r="L10" s="110">
        <f t="shared" si="1"/>
        <v>39158.28245259184</v>
      </c>
      <c r="M10" s="111">
        <f>IF(L9=0,0,(SUMPRODUCT(E9:K9,E10:K10))/L9)</f>
        <v>5602.0354620490334</v>
      </c>
    </row>
    <row r="11" spans="1:20" ht="12" customHeight="1">
      <c r="A11" s="732"/>
      <c r="B11" s="723">
        <f>+B9+1</f>
        <v>2</v>
      </c>
      <c r="C11" s="726" t="s">
        <v>211</v>
      </c>
      <c r="D11" s="135" t="s">
        <v>3</v>
      </c>
      <c r="E11" s="358">
        <v>0</v>
      </c>
      <c r="F11" s="358">
        <v>0</v>
      </c>
      <c r="G11" s="358">
        <v>0</v>
      </c>
      <c r="H11" s="172">
        <v>1595.5</v>
      </c>
      <c r="I11" s="131">
        <v>7747.71</v>
      </c>
      <c r="J11" s="131">
        <v>2664.04</v>
      </c>
      <c r="K11" s="256">
        <v>0</v>
      </c>
      <c r="L11" s="118">
        <f t="shared" si="1"/>
        <v>12007.25</v>
      </c>
      <c r="M11" s="119">
        <f>IF(L12=0,0,(SUMPRODUCT(E11:K11,E12:K12))/(L12))</f>
        <v>1002.5965567577664</v>
      </c>
    </row>
    <row r="12" spans="1:20" ht="12" customHeight="1">
      <c r="A12" s="732"/>
      <c r="B12" s="724"/>
      <c r="C12" s="730"/>
      <c r="D12" s="132" t="s">
        <v>5</v>
      </c>
      <c r="E12" s="353">
        <v>7025</v>
      </c>
      <c r="F12" s="353">
        <v>6897</v>
      </c>
      <c r="G12" s="353">
        <v>6896</v>
      </c>
      <c r="H12" s="171">
        <v>2244</v>
      </c>
      <c r="I12" s="423">
        <v>2762.8211920529802</v>
      </c>
      <c r="J12" s="423">
        <v>4611.9750000000004</v>
      </c>
      <c r="K12" s="257">
        <v>6739</v>
      </c>
      <c r="L12" s="110">
        <f t="shared" si="1"/>
        <v>37175.796192052978</v>
      </c>
      <c r="M12" s="111">
        <f>IF(L11=0,0,(SUMPRODUCT(E11:K11,E12:K12))/L11)</f>
        <v>3104.1516797668742</v>
      </c>
    </row>
    <row r="13" spans="1:20" ht="12" customHeight="1">
      <c r="A13" s="732"/>
      <c r="B13" s="728">
        <f>+B11+1</f>
        <v>3</v>
      </c>
      <c r="C13" s="514" t="s">
        <v>234</v>
      </c>
      <c r="D13" s="135" t="s">
        <v>3</v>
      </c>
      <c r="E13" s="358">
        <v>9468</v>
      </c>
      <c r="F13" s="358">
        <v>5194.66</v>
      </c>
      <c r="G13" s="358">
        <v>6021.92</v>
      </c>
      <c r="H13" s="172">
        <v>2491.33</v>
      </c>
      <c r="I13" s="131">
        <v>5433.92</v>
      </c>
      <c r="J13" s="131">
        <v>5820.26</v>
      </c>
      <c r="K13" s="256">
        <v>4360.63</v>
      </c>
      <c r="L13" s="118">
        <f t="shared" si="1"/>
        <v>38790.720000000001</v>
      </c>
      <c r="M13" s="119">
        <f>IF(L14=0,0,(SUMPRODUCT(E13:K13,E14:K14))/(L14))</f>
        <v>5343.0061856602861</v>
      </c>
    </row>
    <row r="14" spans="1:20" ht="12" customHeight="1">
      <c r="A14" s="732"/>
      <c r="B14" s="728"/>
      <c r="C14" s="515"/>
      <c r="D14" s="132" t="s">
        <v>5</v>
      </c>
      <c r="E14" s="353">
        <v>1335.1547619047601</v>
      </c>
      <c r="F14" s="353">
        <v>1472.42201834862</v>
      </c>
      <c r="G14" s="353">
        <v>1404.0588235294099</v>
      </c>
      <c r="H14" s="171">
        <v>1675.01754385965</v>
      </c>
      <c r="I14" s="423">
        <v>1133</v>
      </c>
      <c r="J14" s="423">
        <v>2142.9318181818198</v>
      </c>
      <c r="K14" s="257">
        <v>2637.9222222222202</v>
      </c>
      <c r="L14" s="110">
        <f t="shared" si="1"/>
        <v>11800.507188046478</v>
      </c>
      <c r="M14" s="111">
        <f>IF(L13=0,0,(SUMPRODUCT(E13:K13,E14:K14))/L13)</f>
        <v>1625.3934678103681</v>
      </c>
    </row>
    <row r="15" spans="1:20" ht="12" hidden="1" customHeight="1">
      <c r="A15" s="732"/>
      <c r="B15" s="728">
        <f>+B13+1</f>
        <v>4</v>
      </c>
      <c r="C15" s="514" t="s">
        <v>259</v>
      </c>
      <c r="D15" s="135" t="s">
        <v>3</v>
      </c>
      <c r="E15" s="358"/>
      <c r="F15" s="358"/>
      <c r="G15" s="358"/>
      <c r="H15" s="172"/>
      <c r="I15" s="131"/>
      <c r="J15" s="131"/>
      <c r="K15" s="256"/>
      <c r="L15" s="118">
        <f t="shared" si="1"/>
        <v>0</v>
      </c>
      <c r="M15" s="119">
        <f>IF(L16=0,0,(SUMPRODUCT(E15:K15,E16:K16))/(L16))</f>
        <v>0</v>
      </c>
    </row>
    <row r="16" spans="1:20" ht="12.75" hidden="1" customHeight="1">
      <c r="A16" s="732"/>
      <c r="B16" s="728"/>
      <c r="C16" s="515"/>
      <c r="D16" s="132" t="s">
        <v>5</v>
      </c>
      <c r="E16" s="353"/>
      <c r="F16" s="353"/>
      <c r="G16" s="353"/>
      <c r="H16" s="171"/>
      <c r="I16" s="423"/>
      <c r="J16" s="423"/>
      <c r="K16" s="257"/>
      <c r="L16" s="110">
        <f t="shared" si="1"/>
        <v>0</v>
      </c>
      <c r="M16" s="111">
        <f>IF(L15=0,0,(SUMPRODUCT(E15:K15,E16:K16))/L15)</f>
        <v>0</v>
      </c>
    </row>
    <row r="17" spans="1:13" ht="12" customHeight="1">
      <c r="A17" s="732"/>
      <c r="B17" s="728">
        <f>+B13+1</f>
        <v>4</v>
      </c>
      <c r="C17" s="553" t="s">
        <v>159</v>
      </c>
      <c r="D17" s="135" t="s">
        <v>3</v>
      </c>
      <c r="E17" s="358">
        <v>15374.82</v>
      </c>
      <c r="F17" s="358">
        <v>11719.87</v>
      </c>
      <c r="G17" s="358">
        <v>3966.62</v>
      </c>
      <c r="H17" s="172">
        <v>4867.22</v>
      </c>
      <c r="I17" s="131">
        <v>13695.88</v>
      </c>
      <c r="J17" s="131">
        <v>12463.54</v>
      </c>
      <c r="K17" s="256">
        <v>8295.99</v>
      </c>
      <c r="L17" s="118">
        <f t="shared" si="1"/>
        <v>70383.94</v>
      </c>
      <c r="M17" s="119">
        <f>IF(L18=0,0,(SUMPRODUCT(E17:K17,E18:K18))/(L18))</f>
        <v>10038.798587581137</v>
      </c>
    </row>
    <row r="18" spans="1:13" ht="14.25" customHeight="1">
      <c r="A18" s="732"/>
      <c r="B18" s="728"/>
      <c r="C18" s="554"/>
      <c r="D18" s="132" t="s">
        <v>5</v>
      </c>
      <c r="E18" s="353">
        <v>5995.0449438202204</v>
      </c>
      <c r="F18" s="353">
        <v>6140.26484018265</v>
      </c>
      <c r="G18" s="353">
        <v>6178</v>
      </c>
      <c r="H18" s="171">
        <v>6018.9375</v>
      </c>
      <c r="I18" s="423">
        <v>6014.7543859649104</v>
      </c>
      <c r="J18" s="423">
        <v>5923.2332015810298</v>
      </c>
      <c r="K18" s="257">
        <v>5754.6994219653197</v>
      </c>
      <c r="L18" s="110">
        <f t="shared" si="1"/>
        <v>42024.934293514132</v>
      </c>
      <c r="M18" s="111">
        <f>IF(L17=0,0,(SUMPRODUCT(E17:K17,E18:K18))/L17)</f>
        <v>5993.9788967329723</v>
      </c>
    </row>
    <row r="19" spans="1:13" ht="12" customHeight="1">
      <c r="A19" s="732"/>
      <c r="B19" s="728">
        <f>+B17+1</f>
        <v>5</v>
      </c>
      <c r="C19" s="553" t="s">
        <v>192</v>
      </c>
      <c r="D19" s="135" t="s">
        <v>3</v>
      </c>
      <c r="E19" s="130">
        <v>0</v>
      </c>
      <c r="F19" s="131">
        <v>7401.71</v>
      </c>
      <c r="G19" s="131">
        <v>10468.49</v>
      </c>
      <c r="H19" s="131">
        <v>6948.08</v>
      </c>
      <c r="I19" s="131">
        <v>14952.42</v>
      </c>
      <c r="J19" s="131">
        <v>16031.38</v>
      </c>
      <c r="K19" s="256">
        <v>8886.7800000000007</v>
      </c>
      <c r="L19" s="118">
        <f t="shared" si="1"/>
        <v>64688.859999999993</v>
      </c>
      <c r="M19" s="119">
        <f>IF(L20=0,0,(SUMPRODUCT(E19:K19,E20:K20))/(L20))</f>
        <v>9560.2479125174632</v>
      </c>
    </row>
    <row r="20" spans="1:13" ht="12" customHeight="1">
      <c r="A20" s="732"/>
      <c r="B20" s="728"/>
      <c r="C20" s="554"/>
      <c r="D20" s="132" t="s">
        <v>5</v>
      </c>
      <c r="E20" s="133">
        <v>1985</v>
      </c>
      <c r="F20" s="423">
        <v>2586</v>
      </c>
      <c r="G20" s="423">
        <v>2691.1868686868702</v>
      </c>
      <c r="H20" s="423">
        <v>2783.9047619047601</v>
      </c>
      <c r="I20" s="423">
        <v>2686</v>
      </c>
      <c r="J20" s="423">
        <v>2600.3433734939799</v>
      </c>
      <c r="K20" s="257">
        <v>2856.3959390862901</v>
      </c>
      <c r="L20" s="110">
        <f t="shared" si="1"/>
        <v>18188.830943171903</v>
      </c>
      <c r="M20" s="111">
        <f>IF(L19=0,0,(SUMPRODUCT(E19:K19,E20:K20))/L19)</f>
        <v>2688.0939477924362</v>
      </c>
    </row>
    <row r="21" spans="1:13" ht="12" customHeight="1">
      <c r="A21" s="732"/>
      <c r="B21" s="728">
        <f>+B19+1</f>
        <v>6</v>
      </c>
      <c r="C21" s="553" t="s">
        <v>210</v>
      </c>
      <c r="D21" s="135" t="s">
        <v>3</v>
      </c>
      <c r="E21" s="116">
        <v>16637.37</v>
      </c>
      <c r="F21" s="358">
        <v>12705.08</v>
      </c>
      <c r="G21" s="358">
        <v>10786.18</v>
      </c>
      <c r="H21" s="358">
        <v>331.58</v>
      </c>
      <c r="I21" s="358">
        <v>18091.310000000001</v>
      </c>
      <c r="J21" s="358">
        <v>16002.46</v>
      </c>
      <c r="K21" s="256">
        <v>10253.459999999999</v>
      </c>
      <c r="L21" s="118">
        <f t="shared" si="1"/>
        <v>84807.44</v>
      </c>
      <c r="M21" s="119">
        <f>IF(L22=0,0,(SUMPRODUCT(E21:K21,E22:K22))/(L22))</f>
        <v>12192.305368965319</v>
      </c>
    </row>
    <row r="22" spans="1:13" ht="12" customHeight="1">
      <c r="A22" s="732"/>
      <c r="B22" s="728"/>
      <c r="C22" s="554"/>
      <c r="D22" s="132" t="s">
        <v>5</v>
      </c>
      <c r="E22" s="108">
        <v>2737.83223684211</v>
      </c>
      <c r="F22" s="353">
        <v>2522.0376569037699</v>
      </c>
      <c r="G22" s="353">
        <v>3290.4517543859602</v>
      </c>
      <c r="H22" s="353">
        <v>2354</v>
      </c>
      <c r="I22" s="353">
        <v>2437.9313984168898</v>
      </c>
      <c r="J22" s="353">
        <v>2893.36</v>
      </c>
      <c r="K22" s="257">
        <v>3260.5284974093302</v>
      </c>
      <c r="L22" s="110">
        <f t="shared" si="1"/>
        <v>19496.14154395806</v>
      </c>
      <c r="M22" s="111">
        <f>IF(L21=0,0,(SUMPRODUCT(E21:K21,E22:K22))/L21)</f>
        <v>2802.8544573507661</v>
      </c>
    </row>
    <row r="23" spans="1:13" ht="12" customHeight="1">
      <c r="A23" s="732"/>
      <c r="B23" s="728">
        <f>+B21+1</f>
        <v>7</v>
      </c>
      <c r="C23" s="553" t="s">
        <v>231</v>
      </c>
      <c r="D23" s="135" t="s">
        <v>3</v>
      </c>
      <c r="E23" s="130">
        <v>11925.71</v>
      </c>
      <c r="F23" s="131">
        <v>7513.34</v>
      </c>
      <c r="G23" s="131">
        <v>6659.13</v>
      </c>
      <c r="H23" s="131">
        <v>4073.5</v>
      </c>
      <c r="I23" s="131">
        <v>12895.5</v>
      </c>
      <c r="J23" s="131">
        <v>14671.17</v>
      </c>
      <c r="K23" s="256">
        <v>9716.17</v>
      </c>
      <c r="L23" s="118">
        <f t="shared" si="1"/>
        <v>67454.52</v>
      </c>
      <c r="M23" s="119">
        <f>IF(L24=0,0,(SUMPRODUCT(E23:K23,E24:K24))/(L24))</f>
        <v>9657.5344178292071</v>
      </c>
    </row>
    <row r="24" spans="1:13" ht="12" customHeight="1">
      <c r="A24" s="732"/>
      <c r="B24" s="728"/>
      <c r="C24" s="554"/>
      <c r="D24" s="132" t="s">
        <v>5</v>
      </c>
      <c r="E24" s="133">
        <v>3509.8137254901999</v>
      </c>
      <c r="F24" s="134">
        <v>3453.8214285714298</v>
      </c>
      <c r="G24" s="134">
        <v>3330</v>
      </c>
      <c r="H24" s="134">
        <v>3343.3150684931502</v>
      </c>
      <c r="I24" s="134">
        <v>3243.1856060606101</v>
      </c>
      <c r="J24" s="134">
        <v>3470.1118421052602</v>
      </c>
      <c r="K24" s="257">
        <v>3401.7635467980299</v>
      </c>
      <c r="L24" s="110">
        <f t="shared" si="1"/>
        <v>23752.01121751868</v>
      </c>
      <c r="M24" s="111">
        <f>IF(L23=0,0,(SUMPRODUCT(E23:K23,E24:K24))/L23)</f>
        <v>3400.6003723079202</v>
      </c>
    </row>
    <row r="25" spans="1:13" ht="12" hidden="1" customHeight="1">
      <c r="A25" s="732"/>
      <c r="B25" s="728">
        <f>+B23+1</f>
        <v>8</v>
      </c>
      <c r="C25" s="553" t="s">
        <v>233</v>
      </c>
      <c r="D25" s="135" t="s">
        <v>3</v>
      </c>
      <c r="E25" s="130"/>
      <c r="F25" s="131"/>
      <c r="G25" s="131"/>
      <c r="H25" s="131"/>
      <c r="I25" s="131"/>
      <c r="J25" s="131"/>
      <c r="K25" s="256"/>
      <c r="L25" s="118">
        <f t="shared" si="1"/>
        <v>0</v>
      </c>
      <c r="M25" s="119">
        <f>IF(L26=0,0,(SUMPRODUCT(E25:K25,E26:K26))/(L26))</f>
        <v>0</v>
      </c>
    </row>
    <row r="26" spans="1:13" ht="12" hidden="1" customHeight="1">
      <c r="A26" s="732"/>
      <c r="B26" s="728"/>
      <c r="C26" s="554"/>
      <c r="D26" s="132" t="s">
        <v>5</v>
      </c>
      <c r="E26" s="133"/>
      <c r="F26" s="134"/>
      <c r="G26" s="134"/>
      <c r="H26" s="134"/>
      <c r="I26" s="134"/>
      <c r="J26" s="134"/>
      <c r="K26" s="257"/>
      <c r="L26" s="110">
        <f t="shared" si="1"/>
        <v>0</v>
      </c>
      <c r="M26" s="111">
        <f>IF(L25=0,0,(SUMPRODUCT(E25:K25,E26:K26))/L25)</f>
        <v>0</v>
      </c>
    </row>
    <row r="27" spans="1:13" ht="12" hidden="1" customHeight="1">
      <c r="A27" s="732"/>
      <c r="B27" s="728">
        <f>+B23+1</f>
        <v>8</v>
      </c>
      <c r="C27" s="553" t="s">
        <v>233</v>
      </c>
      <c r="D27" s="135" t="s">
        <v>3</v>
      </c>
      <c r="E27" s="130">
        <v>0</v>
      </c>
      <c r="F27" s="131">
        <v>0</v>
      </c>
      <c r="G27" s="131">
        <v>0</v>
      </c>
      <c r="H27" s="131">
        <v>0</v>
      </c>
      <c r="I27" s="131">
        <v>0</v>
      </c>
      <c r="J27" s="131"/>
      <c r="K27" s="256">
        <v>0</v>
      </c>
      <c r="L27" s="118">
        <f t="shared" si="1"/>
        <v>0</v>
      </c>
      <c r="M27" s="119">
        <f>IF(L28=0,0,(SUMPRODUCT(E27:K27,E28:K28))/(L28))</f>
        <v>0</v>
      </c>
    </row>
    <row r="28" spans="1:13" ht="12" hidden="1" customHeight="1">
      <c r="A28" s="732"/>
      <c r="B28" s="728"/>
      <c r="C28" s="554"/>
      <c r="D28" s="132" t="s">
        <v>5</v>
      </c>
      <c r="E28" s="133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257">
        <v>0</v>
      </c>
      <c r="L28" s="110">
        <f t="shared" si="1"/>
        <v>0</v>
      </c>
      <c r="M28" s="111">
        <f>IF(L27=0,0,(SUMPRODUCT(E27:K27,E28:K28))/L27)</f>
        <v>0</v>
      </c>
    </row>
    <row r="29" spans="1:13" ht="12" hidden="1" customHeight="1">
      <c r="A29" s="732"/>
      <c r="B29" s="728">
        <f>+B27+1</f>
        <v>9</v>
      </c>
      <c r="C29" s="553" t="s">
        <v>225</v>
      </c>
      <c r="D29" s="135" t="s">
        <v>3</v>
      </c>
      <c r="E29" s="130">
        <v>0</v>
      </c>
      <c r="F29" s="131">
        <v>0</v>
      </c>
      <c r="G29" s="131">
        <v>0</v>
      </c>
      <c r="H29" s="131">
        <v>0</v>
      </c>
      <c r="I29" s="131">
        <v>0</v>
      </c>
      <c r="J29" s="131">
        <v>0</v>
      </c>
      <c r="K29" s="256">
        <v>0</v>
      </c>
      <c r="L29" s="118">
        <f t="shared" si="1"/>
        <v>0</v>
      </c>
      <c r="M29" s="119">
        <f>IF(L30=0,0,(SUMPRODUCT(E29:K29,E30:K30))/(L30))</f>
        <v>0</v>
      </c>
    </row>
    <row r="30" spans="1:13" ht="12" hidden="1" customHeight="1">
      <c r="A30" s="732"/>
      <c r="B30" s="728"/>
      <c r="C30" s="554"/>
      <c r="D30" s="132" t="s">
        <v>5</v>
      </c>
      <c r="E30" s="133">
        <v>0</v>
      </c>
      <c r="F30" s="134">
        <v>0</v>
      </c>
      <c r="G30" s="134">
        <v>0</v>
      </c>
      <c r="H30" s="134">
        <v>0</v>
      </c>
      <c r="I30" s="134">
        <v>0</v>
      </c>
      <c r="J30" s="134">
        <v>0</v>
      </c>
      <c r="K30" s="257">
        <v>0</v>
      </c>
      <c r="L30" s="110">
        <f t="shared" si="1"/>
        <v>0</v>
      </c>
      <c r="M30" s="111">
        <f>IF(L29=0,0,(SUMPRODUCT(E29:K29,E30:K30))/L29)</f>
        <v>0</v>
      </c>
    </row>
    <row r="31" spans="1:13" ht="12" hidden="1" customHeight="1">
      <c r="A31" s="732"/>
      <c r="B31" s="728">
        <f>+B29+1</f>
        <v>10</v>
      </c>
      <c r="C31" s="553" t="s">
        <v>101</v>
      </c>
      <c r="D31" s="135" t="s">
        <v>3</v>
      </c>
      <c r="E31" s="130">
        <v>0</v>
      </c>
      <c r="F31" s="131">
        <v>0</v>
      </c>
      <c r="G31" s="131">
        <v>0</v>
      </c>
      <c r="H31" s="131">
        <v>0</v>
      </c>
      <c r="I31" s="131">
        <v>0</v>
      </c>
      <c r="J31" s="131">
        <v>0</v>
      </c>
      <c r="K31" s="256">
        <v>0</v>
      </c>
      <c r="L31" s="118">
        <f t="shared" si="1"/>
        <v>0</v>
      </c>
      <c r="M31" s="119">
        <f>IF(L32=0,0,(SUMPRODUCT(E31:K31,E32:K32))/(L32))</f>
        <v>0</v>
      </c>
    </row>
    <row r="32" spans="1:13" ht="12" hidden="1" customHeight="1">
      <c r="A32" s="732"/>
      <c r="B32" s="728"/>
      <c r="C32" s="554"/>
      <c r="D32" s="132" t="s">
        <v>5</v>
      </c>
      <c r="E32" s="133">
        <v>0</v>
      </c>
      <c r="F32" s="134">
        <v>0</v>
      </c>
      <c r="G32" s="134">
        <v>0</v>
      </c>
      <c r="H32" s="134">
        <v>0</v>
      </c>
      <c r="I32" s="134">
        <v>0</v>
      </c>
      <c r="J32" s="134">
        <v>0</v>
      </c>
      <c r="K32" s="257">
        <v>0</v>
      </c>
      <c r="L32" s="110">
        <f t="shared" si="1"/>
        <v>0</v>
      </c>
      <c r="M32" s="111">
        <f>IF(L31=0,0,(SUMPRODUCT(E31:K31,E32:K32))/L31)</f>
        <v>0</v>
      </c>
    </row>
    <row r="33" spans="1:13" ht="12" hidden="1" customHeight="1">
      <c r="A33" s="732"/>
      <c r="B33" s="728">
        <f>+B31+1</f>
        <v>11</v>
      </c>
      <c r="C33" s="553" t="s">
        <v>97</v>
      </c>
      <c r="D33" s="135" t="s">
        <v>3</v>
      </c>
      <c r="E33" s="130">
        <v>0</v>
      </c>
      <c r="F33" s="131">
        <v>0</v>
      </c>
      <c r="G33" s="131">
        <v>0</v>
      </c>
      <c r="H33" s="131">
        <v>0</v>
      </c>
      <c r="I33" s="131">
        <v>0</v>
      </c>
      <c r="J33" s="131">
        <v>0</v>
      </c>
      <c r="K33" s="256">
        <v>0</v>
      </c>
      <c r="L33" s="118">
        <f t="shared" si="1"/>
        <v>0</v>
      </c>
      <c r="M33" s="119">
        <f>IF(L34=0,0,(SUMPRODUCT(E33:K33,E34:K34))/(L34))</f>
        <v>0</v>
      </c>
    </row>
    <row r="34" spans="1:13" ht="12" hidden="1" customHeight="1">
      <c r="A34" s="732"/>
      <c r="B34" s="728"/>
      <c r="C34" s="554"/>
      <c r="D34" s="132" t="s">
        <v>5</v>
      </c>
      <c r="E34" s="133">
        <v>0</v>
      </c>
      <c r="F34" s="134">
        <v>0</v>
      </c>
      <c r="G34" s="134">
        <v>0</v>
      </c>
      <c r="H34" s="134">
        <v>0</v>
      </c>
      <c r="I34" s="134">
        <v>0</v>
      </c>
      <c r="J34" s="134">
        <v>0</v>
      </c>
      <c r="K34" s="257">
        <v>0</v>
      </c>
      <c r="L34" s="110">
        <f t="shared" si="1"/>
        <v>0</v>
      </c>
      <c r="M34" s="111">
        <f>IF(L33=0,0,(SUMPRODUCT(E33:K33,E34:K34))/L33)</f>
        <v>0</v>
      </c>
    </row>
    <row r="35" spans="1:13" ht="12" hidden="1" customHeight="1">
      <c r="A35" s="732"/>
      <c r="B35" s="728">
        <v>15</v>
      </c>
      <c r="C35" s="730"/>
      <c r="D35" s="135" t="s">
        <v>3</v>
      </c>
      <c r="E35" s="130">
        <v>0</v>
      </c>
      <c r="F35" s="131">
        <v>0</v>
      </c>
      <c r="G35" s="131">
        <v>0</v>
      </c>
      <c r="H35" s="131">
        <v>0</v>
      </c>
      <c r="I35" s="131">
        <v>0</v>
      </c>
      <c r="J35" s="131">
        <v>0</v>
      </c>
      <c r="K35" s="256">
        <v>0</v>
      </c>
      <c r="L35" s="118">
        <f t="shared" si="1"/>
        <v>0</v>
      </c>
      <c r="M35" s="119">
        <f>IF(L36=0,0,(SUMPRODUCT(E35:K35,E36:K36))/(L36))</f>
        <v>0</v>
      </c>
    </row>
    <row r="36" spans="1:13" ht="12" hidden="1" customHeight="1">
      <c r="A36" s="732"/>
      <c r="B36" s="728"/>
      <c r="C36" s="730"/>
      <c r="D36" s="132" t="s">
        <v>5</v>
      </c>
      <c r="E36" s="133">
        <v>0</v>
      </c>
      <c r="F36" s="134">
        <v>0</v>
      </c>
      <c r="G36" s="134">
        <v>0</v>
      </c>
      <c r="H36" s="134">
        <v>0</v>
      </c>
      <c r="I36" s="134">
        <v>0</v>
      </c>
      <c r="J36" s="134">
        <v>0</v>
      </c>
      <c r="K36" s="257">
        <v>0</v>
      </c>
      <c r="L36" s="110">
        <f t="shared" si="1"/>
        <v>0</v>
      </c>
      <c r="M36" s="111">
        <f>IF(L35=0,0,(SUMPRODUCT(E35:K35,E36:K36))/L35)</f>
        <v>0</v>
      </c>
    </row>
    <row r="37" spans="1:13" ht="12" hidden="1" customHeight="1">
      <c r="A37" s="732"/>
      <c r="B37" s="728">
        <f>+B35+1</f>
        <v>16</v>
      </c>
      <c r="C37" s="730"/>
      <c r="D37" s="135" t="s">
        <v>3</v>
      </c>
      <c r="E37" s="130">
        <v>0</v>
      </c>
      <c r="F37" s="131">
        <v>0</v>
      </c>
      <c r="G37" s="131">
        <v>0</v>
      </c>
      <c r="H37" s="131">
        <v>0</v>
      </c>
      <c r="I37" s="131">
        <v>0</v>
      </c>
      <c r="J37" s="131">
        <v>0</v>
      </c>
      <c r="K37" s="256">
        <v>0</v>
      </c>
      <c r="L37" s="118">
        <f t="shared" si="1"/>
        <v>0</v>
      </c>
      <c r="M37" s="119">
        <f>IF(L38=0,0,(SUMPRODUCT(E37:K37,E38:K38))/(L38))</f>
        <v>0</v>
      </c>
    </row>
    <row r="38" spans="1:13" ht="12" hidden="1" customHeight="1">
      <c r="A38" s="732"/>
      <c r="B38" s="728"/>
      <c r="C38" s="730"/>
      <c r="D38" s="132" t="s">
        <v>5</v>
      </c>
      <c r="E38" s="133">
        <v>0</v>
      </c>
      <c r="F38" s="134">
        <v>0</v>
      </c>
      <c r="G38" s="134">
        <v>0</v>
      </c>
      <c r="H38" s="134">
        <v>0</v>
      </c>
      <c r="I38" s="134">
        <v>0</v>
      </c>
      <c r="J38" s="134">
        <v>0</v>
      </c>
      <c r="K38" s="257">
        <v>0</v>
      </c>
      <c r="L38" s="110">
        <f t="shared" si="1"/>
        <v>0</v>
      </c>
      <c r="M38" s="111">
        <f>IF(L37=0,0,(SUMPRODUCT(E37:K37,E38:K38))/L37)</f>
        <v>0</v>
      </c>
    </row>
    <row r="39" spans="1:13" ht="12" hidden="1" customHeight="1">
      <c r="A39" s="732"/>
      <c r="B39" s="728">
        <f>+B37+1</f>
        <v>17</v>
      </c>
      <c r="C39" s="730"/>
      <c r="D39" s="135" t="s">
        <v>3</v>
      </c>
      <c r="E39" s="136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258">
        <v>0</v>
      </c>
      <c r="L39" s="118">
        <f t="shared" si="1"/>
        <v>0</v>
      </c>
      <c r="M39" s="119">
        <f>IF(L40=0,0,(SUMPRODUCT(E39:K39,E40:K40))/(L40))</f>
        <v>0</v>
      </c>
    </row>
    <row r="40" spans="1:13" ht="12" hidden="1" customHeight="1">
      <c r="A40" s="732"/>
      <c r="B40" s="728"/>
      <c r="C40" s="730"/>
      <c r="D40" s="132" t="s">
        <v>5</v>
      </c>
      <c r="E40" s="138">
        <v>0</v>
      </c>
      <c r="F40" s="139">
        <v>0</v>
      </c>
      <c r="G40" s="139">
        <v>0</v>
      </c>
      <c r="H40" s="139">
        <v>0</v>
      </c>
      <c r="I40" s="139">
        <v>0</v>
      </c>
      <c r="J40" s="139">
        <v>0</v>
      </c>
      <c r="K40" s="259">
        <v>0</v>
      </c>
      <c r="L40" s="110">
        <f t="shared" si="1"/>
        <v>0</v>
      </c>
      <c r="M40" s="111">
        <f>IF(L39=0,0,(SUMPRODUCT(E39:K39,E40:K40))/L39)</f>
        <v>0</v>
      </c>
    </row>
    <row r="41" spans="1:13" ht="12" hidden="1" customHeight="1">
      <c r="A41" s="732"/>
      <c r="B41" s="728">
        <f>+B39+1</f>
        <v>18</v>
      </c>
      <c r="C41" s="751"/>
      <c r="D41" s="135" t="s">
        <v>3</v>
      </c>
      <c r="E41" s="130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0</v>
      </c>
      <c r="K41" s="256">
        <v>0</v>
      </c>
      <c r="L41" s="118">
        <f t="shared" si="1"/>
        <v>0</v>
      </c>
      <c r="M41" s="119">
        <f>IF(L42=0,0,(SUMPRODUCT(E41:K41,E42:K42))/(L42))</f>
        <v>0</v>
      </c>
    </row>
    <row r="42" spans="1:13" ht="12" hidden="1" customHeight="1">
      <c r="A42" s="732"/>
      <c r="B42" s="728"/>
      <c r="C42" s="752"/>
      <c r="D42" s="132" t="s">
        <v>5</v>
      </c>
      <c r="E42" s="133">
        <v>0</v>
      </c>
      <c r="F42" s="134">
        <v>0</v>
      </c>
      <c r="G42" s="134">
        <v>0</v>
      </c>
      <c r="H42" s="134">
        <v>0</v>
      </c>
      <c r="I42" s="134">
        <v>0</v>
      </c>
      <c r="J42" s="134">
        <v>0</v>
      </c>
      <c r="K42" s="257">
        <v>0</v>
      </c>
      <c r="L42" s="110">
        <f t="shared" si="1"/>
        <v>0</v>
      </c>
      <c r="M42" s="111">
        <f>IF(L41=0,0,(SUMPRODUCT(E41:K41,E42:K42))/L41)</f>
        <v>0</v>
      </c>
    </row>
    <row r="43" spans="1:13" ht="12" hidden="1" customHeight="1">
      <c r="A43" s="732"/>
      <c r="B43" s="728">
        <f>+B41+1</f>
        <v>19</v>
      </c>
      <c r="C43" s="751"/>
      <c r="D43" s="114" t="s">
        <v>3</v>
      </c>
      <c r="E43" s="130">
        <v>0</v>
      </c>
      <c r="F43" s="131">
        <v>0</v>
      </c>
      <c r="G43" s="131">
        <v>0</v>
      </c>
      <c r="H43" s="131">
        <v>0</v>
      </c>
      <c r="I43" s="131">
        <v>0</v>
      </c>
      <c r="J43" s="131">
        <v>0</v>
      </c>
      <c r="K43" s="256">
        <v>0</v>
      </c>
      <c r="L43" s="118">
        <f t="shared" si="1"/>
        <v>0</v>
      </c>
      <c r="M43" s="119">
        <f>IF(L44=0,0,(SUMPRODUCT(E43:K43,E44:K44))/(L44))</f>
        <v>0</v>
      </c>
    </row>
    <row r="44" spans="1:13" ht="12" hidden="1" customHeight="1">
      <c r="A44" s="750"/>
      <c r="B44" s="754"/>
      <c r="C44" s="755"/>
      <c r="D44" s="260" t="s">
        <v>5</v>
      </c>
      <c r="E44" s="143">
        <v>0</v>
      </c>
      <c r="F44" s="144">
        <v>0</v>
      </c>
      <c r="G44" s="144">
        <v>0</v>
      </c>
      <c r="H44" s="144">
        <v>0</v>
      </c>
      <c r="I44" s="144">
        <v>0</v>
      </c>
      <c r="J44" s="144">
        <v>0</v>
      </c>
      <c r="K44" s="261">
        <v>0</v>
      </c>
      <c r="L44" s="110">
        <f t="shared" si="1"/>
        <v>0</v>
      </c>
      <c r="M44" s="111">
        <f>IF(L43=0,0,(SUMPRODUCT(E43:K43,E44:K44))/L43)</f>
        <v>0</v>
      </c>
    </row>
    <row r="45" spans="1:13" ht="12" customHeight="1">
      <c r="A45" s="733" t="s">
        <v>6</v>
      </c>
      <c r="B45" s="734"/>
      <c r="C45" s="734"/>
      <c r="D45" s="122" t="s">
        <v>3</v>
      </c>
      <c r="E45" s="364">
        <f>E5+E7+E9+E13+E11+E15+E17+E19+E21+E23+E25+E27+E29+E31+E33+E35+E37+E39+E41+E43</f>
        <v>60367.95</v>
      </c>
      <c r="F45" s="364">
        <f t="shared" ref="F45:K45" si="2">F5+F7+F9+F13+F11+F15+F17+F19+F21+F23+F25+F27+F29+F31+F33+F35+F37+F39+F41+F43</f>
        <v>49589.320000000007</v>
      </c>
      <c r="G45" s="364">
        <f t="shared" si="2"/>
        <v>42681.759999999995</v>
      </c>
      <c r="H45" s="364">
        <f t="shared" si="2"/>
        <v>21792.920000000002</v>
      </c>
      <c r="I45" s="364">
        <f t="shared" si="2"/>
        <v>78566.240000000005</v>
      </c>
      <c r="J45" s="364">
        <f t="shared" si="2"/>
        <v>72482.100000000006</v>
      </c>
      <c r="K45" s="364">
        <f t="shared" si="2"/>
        <v>45610.119999999995</v>
      </c>
      <c r="L45" s="104">
        <f>SUM(E45:K45)</f>
        <v>371090.41000000003</v>
      </c>
      <c r="M45" s="105">
        <f>IF(SUM(E46:K46)=0,0,SUMPRODUCT(E45:K45,E46:K46)/SUM(E46:K46))</f>
        <v>52904.777839517876</v>
      </c>
    </row>
    <row r="46" spans="1:13" ht="12" customHeight="1">
      <c r="A46" s="721" t="s">
        <v>1</v>
      </c>
      <c r="B46" s="722"/>
      <c r="C46" s="722"/>
      <c r="D46" s="142" t="s">
        <v>5</v>
      </c>
      <c r="E46" s="366">
        <f>IF(E45=0,0,(E5*E6+E7*E8+E9*E10+E11*E12+E13*E14+E15*E16+E17*E18+E19*E20+E21*E22+E23*E24+E25*E26+E27*E28+E29*E30+E31*E32+E33*E34+E35*E36+E37*E38+E39*E40+E41*E42+E43*E44)/E45)</f>
        <v>3857.8088275591322</v>
      </c>
      <c r="F46" s="366">
        <f t="shared" ref="F46:K46" si="3">IF(F45=0,0,(F5*F6+F7*F8+F9*F10+F11*F12+F13*F14+F15*F16+F17*F18+F19*F20+F21*F22+F23*F24+F25*F26+F27*F28+F29*F30+F31*F32+F33*F34+F35*F36+F37*F38+F39*F40+F41*F42+F43*F44)/F45)</f>
        <v>3759.5550529213688</v>
      </c>
      <c r="G46" s="366">
        <f t="shared" si="3"/>
        <v>3364.1241451999394</v>
      </c>
      <c r="H46" s="366">
        <f t="shared" si="3"/>
        <v>3641.0144693427624</v>
      </c>
      <c r="I46" s="366">
        <f t="shared" si="3"/>
        <v>3415.2663929066716</v>
      </c>
      <c r="J46" s="366">
        <f t="shared" si="3"/>
        <v>3645.5527717278374</v>
      </c>
      <c r="K46" s="366">
        <f t="shared" si="3"/>
        <v>3792.8454548276213</v>
      </c>
      <c r="L46" s="127">
        <f>L6+L8+L10+L12+L14+L16+L18+L20+L22+L24+L26+L28+L30+L32+L34+L36+L38+L40+L42+L44</f>
        <v>191596.50383085405</v>
      </c>
      <c r="M46" s="128">
        <f>IF(L45=0,0,(SUMPRODUCT(E45:K45,E46:K46))/L45)</f>
        <v>3632.0285436486424</v>
      </c>
    </row>
    <row r="47" spans="1:13" ht="12" hidden="1" customHeight="1">
      <c r="A47" s="731" t="s">
        <v>78</v>
      </c>
      <c r="B47" s="727">
        <v>1</v>
      </c>
      <c r="C47" s="753" t="s">
        <v>133</v>
      </c>
      <c r="D47" s="129" t="s">
        <v>3</v>
      </c>
      <c r="E47" s="116">
        <v>0</v>
      </c>
      <c r="F47" s="116">
        <v>0</v>
      </c>
      <c r="G47" s="103">
        <v>0</v>
      </c>
      <c r="H47" s="177">
        <v>0</v>
      </c>
      <c r="I47" s="170">
        <v>0</v>
      </c>
      <c r="J47" s="170">
        <v>0</v>
      </c>
      <c r="K47" s="170">
        <v>0</v>
      </c>
      <c r="L47" s="112">
        <f>SUM(E47:K47)</f>
        <v>0</v>
      </c>
      <c r="M47" s="113">
        <f>IF(L48=0,0,(SUMPRODUCT(E47:K47,E48:K48))/(L48))</f>
        <v>0</v>
      </c>
    </row>
    <row r="48" spans="1:13" ht="12" hidden="1" customHeight="1">
      <c r="A48" s="732"/>
      <c r="B48" s="724"/>
      <c r="C48" s="726"/>
      <c r="D48" s="132" t="s">
        <v>5</v>
      </c>
      <c r="E48" s="108">
        <v>0</v>
      </c>
      <c r="F48" s="108">
        <v>0</v>
      </c>
      <c r="G48" s="108">
        <v>0</v>
      </c>
      <c r="H48" s="109">
        <v>0</v>
      </c>
      <c r="I48" s="109">
        <v>0</v>
      </c>
      <c r="J48" s="108">
        <v>0</v>
      </c>
      <c r="K48" s="108">
        <v>0</v>
      </c>
      <c r="L48" s="110">
        <f t="shared" ref="L48:L60" si="4">SUM(E48:K48)</f>
        <v>0</v>
      </c>
      <c r="M48" s="111">
        <f>IF(L47=0,0,(SUMPRODUCT(E47:K47,E48:K48))/L47)</f>
        <v>0</v>
      </c>
    </row>
    <row r="49" spans="1:13" ht="12" hidden="1" customHeight="1">
      <c r="A49" s="732"/>
      <c r="B49" s="723">
        <v>2</v>
      </c>
      <c r="C49" s="725" t="s">
        <v>207</v>
      </c>
      <c r="D49" s="135" t="s">
        <v>3</v>
      </c>
      <c r="E49" s="116">
        <v>0</v>
      </c>
      <c r="F49" s="116">
        <v>0</v>
      </c>
      <c r="G49" s="116">
        <v>0</v>
      </c>
      <c r="H49" s="172">
        <v>0</v>
      </c>
      <c r="I49" s="131">
        <v>0</v>
      </c>
      <c r="J49" s="131">
        <v>0</v>
      </c>
      <c r="K49" s="131">
        <v>0</v>
      </c>
      <c r="L49" s="118">
        <f t="shared" si="4"/>
        <v>0</v>
      </c>
      <c r="M49" s="119">
        <f>IF(L50=0,0,(SUMPRODUCT(E49:K49,E50:K50))/(L50))</f>
        <v>0</v>
      </c>
    </row>
    <row r="50" spans="1:13" ht="12" hidden="1" customHeight="1">
      <c r="A50" s="732"/>
      <c r="B50" s="724"/>
      <c r="C50" s="726"/>
      <c r="D50" s="132" t="s">
        <v>5</v>
      </c>
      <c r="E50" s="108">
        <v>0</v>
      </c>
      <c r="F50" s="108">
        <v>0</v>
      </c>
      <c r="G50" s="108">
        <v>0</v>
      </c>
      <c r="H50" s="109">
        <v>0</v>
      </c>
      <c r="I50" s="109">
        <v>0</v>
      </c>
      <c r="J50" s="108">
        <v>0</v>
      </c>
      <c r="K50" s="108">
        <v>0</v>
      </c>
      <c r="L50" s="110">
        <f t="shared" si="4"/>
        <v>0</v>
      </c>
      <c r="M50" s="111">
        <f>IF(L49=0,0,(SUMPRODUCT(E49:K49,E50:K50))/L49)</f>
        <v>0</v>
      </c>
    </row>
    <row r="51" spans="1:13" ht="12" hidden="1" customHeight="1">
      <c r="A51" s="732"/>
      <c r="B51" s="723">
        <v>3</v>
      </c>
      <c r="C51" s="726" t="s">
        <v>140</v>
      </c>
      <c r="D51" s="135" t="s">
        <v>3</v>
      </c>
      <c r="E51" s="116">
        <v>0</v>
      </c>
      <c r="F51" s="116">
        <v>0</v>
      </c>
      <c r="G51" s="116">
        <v>0</v>
      </c>
      <c r="H51" s="172">
        <v>0</v>
      </c>
      <c r="I51" s="131">
        <v>0</v>
      </c>
      <c r="J51" s="131">
        <v>0</v>
      </c>
      <c r="K51" s="131">
        <v>0</v>
      </c>
      <c r="L51" s="118">
        <f t="shared" si="4"/>
        <v>0</v>
      </c>
      <c r="M51" s="119">
        <f>IF(L52=0,0,(SUMPRODUCT(E51:K51,E52:K52))/(L52))</f>
        <v>0</v>
      </c>
    </row>
    <row r="52" spans="1:13" ht="12" hidden="1" customHeight="1">
      <c r="A52" s="732"/>
      <c r="B52" s="724"/>
      <c r="C52" s="730"/>
      <c r="D52" s="132" t="s">
        <v>5</v>
      </c>
      <c r="E52" s="108">
        <v>0</v>
      </c>
      <c r="F52" s="108">
        <v>0</v>
      </c>
      <c r="G52" s="108">
        <v>0</v>
      </c>
      <c r="H52" s="108">
        <v>0</v>
      </c>
      <c r="I52" s="108">
        <v>0</v>
      </c>
      <c r="J52" s="108">
        <v>0</v>
      </c>
      <c r="K52" s="108">
        <v>0</v>
      </c>
      <c r="L52" s="110">
        <f t="shared" si="4"/>
        <v>0</v>
      </c>
      <c r="M52" s="111">
        <f>IF(L51=0,0,(SUMPRODUCT(E51:K51,E52:K52))/L51)</f>
        <v>0</v>
      </c>
    </row>
    <row r="53" spans="1:13" ht="12" hidden="1" customHeight="1">
      <c r="A53" s="732"/>
      <c r="B53" s="723">
        <v>4</v>
      </c>
      <c r="C53" s="725" t="s">
        <v>114</v>
      </c>
      <c r="D53" s="135" t="s">
        <v>3</v>
      </c>
      <c r="E53" s="116">
        <v>0</v>
      </c>
      <c r="F53" s="116">
        <v>0</v>
      </c>
      <c r="G53" s="116">
        <v>0</v>
      </c>
      <c r="H53" s="172">
        <v>0</v>
      </c>
      <c r="I53" s="131">
        <v>0</v>
      </c>
      <c r="J53" s="131">
        <v>0</v>
      </c>
      <c r="K53" s="131">
        <v>0</v>
      </c>
      <c r="L53" s="118">
        <f t="shared" si="4"/>
        <v>0</v>
      </c>
      <c r="M53" s="119">
        <f>IF(L54=0,0,(SUMPRODUCT(E53:K53,E54:K54))/(L54))</f>
        <v>0</v>
      </c>
    </row>
    <row r="54" spans="1:13" ht="12" hidden="1" customHeight="1">
      <c r="A54" s="732"/>
      <c r="B54" s="724"/>
      <c r="C54" s="726"/>
      <c r="D54" s="132" t="s">
        <v>5</v>
      </c>
      <c r="E54" s="108">
        <v>0</v>
      </c>
      <c r="F54" s="108">
        <v>0</v>
      </c>
      <c r="G54" s="108">
        <v>0</v>
      </c>
      <c r="H54" s="109">
        <v>0</v>
      </c>
      <c r="I54" s="109">
        <v>0</v>
      </c>
      <c r="J54" s="108">
        <v>0</v>
      </c>
      <c r="K54" s="108">
        <v>0</v>
      </c>
      <c r="L54" s="110">
        <f t="shared" si="4"/>
        <v>0</v>
      </c>
      <c r="M54" s="111">
        <f>IF(L53=0,0,(SUMPRODUCT(E53:K53,E54:K54))/L53)</f>
        <v>0</v>
      </c>
    </row>
    <row r="55" spans="1:13" ht="12" hidden="1" customHeight="1">
      <c r="A55" s="732"/>
      <c r="B55" s="723">
        <v>5</v>
      </c>
      <c r="C55" s="725" t="s">
        <v>124</v>
      </c>
      <c r="D55" s="135" t="s">
        <v>3</v>
      </c>
      <c r="E55" s="116">
        <v>0</v>
      </c>
      <c r="F55" s="116">
        <v>0</v>
      </c>
      <c r="G55" s="116">
        <v>0</v>
      </c>
      <c r="H55" s="172">
        <v>0</v>
      </c>
      <c r="I55" s="131">
        <v>0</v>
      </c>
      <c r="J55" s="131">
        <v>0</v>
      </c>
      <c r="K55" s="131">
        <v>0</v>
      </c>
      <c r="L55" s="118">
        <f t="shared" si="4"/>
        <v>0</v>
      </c>
      <c r="M55" s="119">
        <f>IF(L56=0,0,(SUMPRODUCT(E55:K55,E56:K56))/(L56))</f>
        <v>0</v>
      </c>
    </row>
    <row r="56" spans="1:13" ht="12" hidden="1" customHeight="1">
      <c r="A56" s="732"/>
      <c r="B56" s="724"/>
      <c r="C56" s="726"/>
      <c r="D56" s="132" t="s">
        <v>5</v>
      </c>
      <c r="E56" s="108">
        <v>0</v>
      </c>
      <c r="F56" s="108">
        <v>0</v>
      </c>
      <c r="G56" s="108">
        <v>0</v>
      </c>
      <c r="H56" s="171">
        <v>0</v>
      </c>
      <c r="I56" s="134">
        <v>0</v>
      </c>
      <c r="J56" s="134">
        <v>0</v>
      </c>
      <c r="K56" s="134">
        <v>0</v>
      </c>
      <c r="L56" s="110">
        <f t="shared" si="4"/>
        <v>0</v>
      </c>
      <c r="M56" s="111">
        <f>IF(L55=0,0,(SUMPRODUCT(E55:K55,E56:K56))/L55)</f>
        <v>0</v>
      </c>
    </row>
    <row r="57" spans="1:13" ht="12" hidden="1" customHeight="1">
      <c r="A57" s="732"/>
      <c r="B57" s="728">
        <f>+B55+1</f>
        <v>6</v>
      </c>
      <c r="C57" s="725" t="s">
        <v>201</v>
      </c>
      <c r="D57" s="135" t="s">
        <v>3</v>
      </c>
      <c r="E57" s="116">
        <v>0</v>
      </c>
      <c r="F57" s="116">
        <v>0</v>
      </c>
      <c r="G57" s="116">
        <v>0</v>
      </c>
      <c r="H57" s="172">
        <v>0</v>
      </c>
      <c r="I57" s="131">
        <v>0</v>
      </c>
      <c r="J57" s="131">
        <v>0</v>
      </c>
      <c r="K57" s="131">
        <v>0</v>
      </c>
      <c r="L57" s="118">
        <f t="shared" si="4"/>
        <v>0</v>
      </c>
      <c r="M57" s="119">
        <f>IF(L58=0,0,(SUMPRODUCT(E57:K57,E58:K58))/(L58))</f>
        <v>0</v>
      </c>
    </row>
    <row r="58" spans="1:13" ht="12" hidden="1" customHeight="1">
      <c r="A58" s="732"/>
      <c r="B58" s="728"/>
      <c r="C58" s="726"/>
      <c r="D58" s="132" t="s">
        <v>5</v>
      </c>
      <c r="E58" s="108">
        <v>0</v>
      </c>
      <c r="F58" s="108">
        <v>0</v>
      </c>
      <c r="G58" s="108">
        <v>0</v>
      </c>
      <c r="H58" s="171">
        <v>0</v>
      </c>
      <c r="I58" s="134">
        <v>0</v>
      </c>
      <c r="J58" s="134">
        <v>0</v>
      </c>
      <c r="K58" s="134">
        <v>0</v>
      </c>
      <c r="L58" s="110">
        <f t="shared" si="4"/>
        <v>0</v>
      </c>
      <c r="M58" s="111">
        <f>IF(L57=0,0,(SUMPRODUCT(E57:K57,E58:K58))/L57)</f>
        <v>0</v>
      </c>
    </row>
    <row r="59" spans="1:13" ht="12" hidden="1" customHeight="1">
      <c r="A59" s="732"/>
      <c r="B59" s="728">
        <f>+B57+1</f>
        <v>7</v>
      </c>
      <c r="C59" s="725"/>
      <c r="D59" s="135" t="s">
        <v>3</v>
      </c>
      <c r="E59" s="116">
        <v>0</v>
      </c>
      <c r="F59" s="116">
        <v>0</v>
      </c>
      <c r="G59" s="116">
        <v>0</v>
      </c>
      <c r="H59" s="172">
        <v>0</v>
      </c>
      <c r="I59" s="131">
        <v>0</v>
      </c>
      <c r="J59" s="131">
        <v>0</v>
      </c>
      <c r="K59" s="131">
        <v>0</v>
      </c>
      <c r="L59" s="118">
        <f t="shared" si="4"/>
        <v>0</v>
      </c>
      <c r="M59" s="119">
        <f>IF(L60=0,0,(SUMPRODUCT(E59:K59,E60:K60))/(L60))</f>
        <v>0</v>
      </c>
    </row>
    <row r="60" spans="1:13" ht="12" hidden="1" customHeight="1">
      <c r="A60" s="732"/>
      <c r="B60" s="728"/>
      <c r="C60" s="726"/>
      <c r="D60" s="132" t="s">
        <v>5</v>
      </c>
      <c r="E60" s="108">
        <v>0</v>
      </c>
      <c r="F60" s="108">
        <v>0</v>
      </c>
      <c r="G60" s="108">
        <v>0</v>
      </c>
      <c r="H60" s="171">
        <v>0</v>
      </c>
      <c r="I60" s="134">
        <v>0</v>
      </c>
      <c r="J60" s="134">
        <v>0</v>
      </c>
      <c r="K60" s="134">
        <v>0</v>
      </c>
      <c r="L60" s="110">
        <f t="shared" si="4"/>
        <v>0</v>
      </c>
      <c r="M60" s="111">
        <f>IF(L59=0,0,(SUMPRODUCT(E59:K59,E60:K60))/L59)</f>
        <v>0</v>
      </c>
    </row>
    <row r="61" spans="1:13" ht="12" hidden="1" customHeight="1">
      <c r="A61" s="733" t="s">
        <v>6</v>
      </c>
      <c r="B61" s="734"/>
      <c r="C61" s="734"/>
      <c r="D61" s="122" t="s">
        <v>3</v>
      </c>
      <c r="E61" s="364">
        <f>E47+E49+E51+E53+E55+E57+E59</f>
        <v>0</v>
      </c>
      <c r="F61" s="365">
        <f t="shared" ref="F61:K61" si="5">F47+F49+F51+F53+F55+F57+F59</f>
        <v>0</v>
      </c>
      <c r="G61" s="365">
        <f t="shared" si="5"/>
        <v>0</v>
      </c>
      <c r="H61" s="365">
        <f t="shared" si="5"/>
        <v>0</v>
      </c>
      <c r="I61" s="365">
        <f t="shared" si="5"/>
        <v>0</v>
      </c>
      <c r="J61" s="365">
        <f t="shared" si="5"/>
        <v>0</v>
      </c>
      <c r="K61" s="365">
        <f t="shared" si="5"/>
        <v>0</v>
      </c>
      <c r="L61" s="104">
        <f>SUM(E61:K61)</f>
        <v>0</v>
      </c>
      <c r="M61" s="105">
        <f>IF(SUM(E62:K62)=0,0,SUMPRODUCT(E61:K61,E62:K62)/SUM(E62:K62))</f>
        <v>0</v>
      </c>
    </row>
    <row r="62" spans="1:13" ht="12" hidden="1" customHeight="1">
      <c r="A62" s="721" t="s">
        <v>1</v>
      </c>
      <c r="B62" s="722"/>
      <c r="C62" s="722"/>
      <c r="D62" s="142" t="s">
        <v>5</v>
      </c>
      <c r="E62" s="366">
        <f>IF(E61=0,0,(E47*E48+E49*E50+E51*E52+E53*E54+E55*E56+E57*E58+E59*E60)/E61)</f>
        <v>0</v>
      </c>
      <c r="F62" s="367">
        <f t="shared" ref="F62:K62" si="6">IF(F61=0,0,(F47*F48+F49*F50+F51*F52+F53*F54+F55*F56+F57*F58+F59*F60)/F61)</f>
        <v>0</v>
      </c>
      <c r="G62" s="367">
        <f t="shared" si="6"/>
        <v>0</v>
      </c>
      <c r="H62" s="367">
        <f t="shared" si="6"/>
        <v>0</v>
      </c>
      <c r="I62" s="367">
        <f t="shared" si="6"/>
        <v>0</v>
      </c>
      <c r="J62" s="367">
        <f t="shared" si="6"/>
        <v>0</v>
      </c>
      <c r="K62" s="367">
        <f t="shared" si="6"/>
        <v>0</v>
      </c>
      <c r="L62" s="127">
        <f>L48+L50+L52+L54+L56+L58+L60</f>
        <v>0</v>
      </c>
      <c r="M62" s="128">
        <f>IF(L61=0,0,(SUMPRODUCT(E61:K61,E62:K62))/L61)</f>
        <v>0</v>
      </c>
    </row>
    <row r="63" spans="1:13" ht="12" hidden="1" customHeight="1">
      <c r="A63" s="758" t="s">
        <v>127</v>
      </c>
      <c r="B63" s="759"/>
      <c r="C63" s="760"/>
      <c r="D63" s="122" t="s">
        <v>3</v>
      </c>
      <c r="E63" s="364">
        <f>SUM(E45,E61)</f>
        <v>60367.95</v>
      </c>
      <c r="F63" s="365">
        <f t="shared" ref="F63:K63" si="7">SUM(F45,F61)</f>
        <v>49589.320000000007</v>
      </c>
      <c r="G63" s="365">
        <f t="shared" si="7"/>
        <v>42681.759999999995</v>
      </c>
      <c r="H63" s="365">
        <f t="shared" si="7"/>
        <v>21792.920000000002</v>
      </c>
      <c r="I63" s="365">
        <f t="shared" si="7"/>
        <v>78566.240000000005</v>
      </c>
      <c r="J63" s="365">
        <f t="shared" si="7"/>
        <v>72482.100000000006</v>
      </c>
      <c r="K63" s="365">
        <f t="shared" si="7"/>
        <v>45610.119999999995</v>
      </c>
      <c r="L63" s="104">
        <f>SUM(E45:K45)+SUM(E61:K61)</f>
        <v>371090.41000000003</v>
      </c>
      <c r="M63" s="105">
        <f>IF(SUM(E64:K64)=0,0,SUMPRODUCT(E63:K63,E64:K64)/SUM(E64:K64))</f>
        <v>52904.777839517876</v>
      </c>
    </row>
    <row r="64" spans="1:13" ht="12" hidden="1" customHeight="1">
      <c r="A64" s="756" t="s">
        <v>128</v>
      </c>
      <c r="B64" s="757"/>
      <c r="C64" s="757"/>
      <c r="D64" s="142" t="s">
        <v>5</v>
      </c>
      <c r="E64" s="366">
        <f>IF(E63=0,0,(E5*E6+E7*E8+E9*E10+E11*E12+E13*E14+E15*E16+E17*E18+E19*E20+E21*E22+E23*E24+E25*E26+E27*E28+E29*E30+E31*E32+E33*E34+E35*E36+E37*E38+E39*E40+E41*E42+E43*E44+E47*E48+E49*E50+E51*E52+E53*E54+E55*E56+E57*E58+E59*E60)/E63)</f>
        <v>3857.8088275591322</v>
      </c>
      <c r="F64" s="367">
        <f t="shared" ref="F64:K64" si="8">IF(F63=0,0,(F5*F6+F7*F8+F9*F10+F11*F12+F13*F14+F15*F16+F17*F18+F19*F20+F21*F22+F23*F24+F25*F26+F27*F28+F29*F30+F31*F32+F33*F34+F35*F36+F37*F38+F39*F40+F41*F42+F43*F44+F47*F48+F49*F50+F51*F52+F53*F54+F55*F56+F57*F58+F59*F60)/F63)</f>
        <v>3759.5550529213688</v>
      </c>
      <c r="G64" s="367">
        <f t="shared" si="8"/>
        <v>3364.1241451999394</v>
      </c>
      <c r="H64" s="367">
        <f t="shared" si="8"/>
        <v>3641.0144693427624</v>
      </c>
      <c r="I64" s="367">
        <f>IF(I63=0,0,(I5*I6+I7*I8+I9*I10+I11*I12+I13*I14+I15*I16+I17*I18+I19*I20+I21*I22+I23*I24+I25*I26+I27*I28+I29*I30+I31*I32+I33*I34+I35*I36+I37*I38+I39*I40+I41*I42+I43*I44+I47*I48+I49*I50+I51*I52+I53*I54+I55*I56+I57*I58+I59*I60)/I63)</f>
        <v>3415.2663929066716</v>
      </c>
      <c r="J64" s="367">
        <f t="shared" si="8"/>
        <v>3645.5527717278374</v>
      </c>
      <c r="K64" s="367">
        <f t="shared" si="8"/>
        <v>3792.8454548276213</v>
      </c>
      <c r="L64" s="127">
        <f>L6+L8+L10+L12+L14+L16+L18+L20+L22+L24+L26+L28+L30+L32+L34+L36+L38+L40+L42+L44+L48+L50+L52+L54+L56+L58+L60</f>
        <v>191596.50383085405</v>
      </c>
      <c r="M64" s="128">
        <f>IF(L63=0,0,(SUMPRODUCT(E63:K63,E64:K64))/L63)</f>
        <v>3632.0285436486424</v>
      </c>
    </row>
    <row r="65" spans="1:13" ht="12" customHeight="1">
      <c r="A65" s="731" t="s">
        <v>79</v>
      </c>
      <c r="B65" s="736">
        <v>1</v>
      </c>
      <c r="C65" s="725" t="s">
        <v>125</v>
      </c>
      <c r="D65" s="129" t="s">
        <v>3</v>
      </c>
      <c r="E65" s="116">
        <v>13553.25</v>
      </c>
      <c r="F65" s="116">
        <v>12276.21</v>
      </c>
      <c r="G65" s="103">
        <v>8933.9599999999991</v>
      </c>
      <c r="H65" s="177">
        <v>2592.5</v>
      </c>
      <c r="I65" s="170">
        <v>11306.46</v>
      </c>
      <c r="J65" s="170">
        <v>15997.42</v>
      </c>
      <c r="K65" s="170">
        <v>8411.2900000000009</v>
      </c>
      <c r="L65" s="112">
        <f>SUM(E65:K65)</f>
        <v>73071.09</v>
      </c>
      <c r="M65" s="113">
        <f>IF(L66=0,0,(SUMPRODUCT(E65:K65,E66:K66))/(L66))</f>
        <v>10392.613854973119</v>
      </c>
    </row>
    <row r="66" spans="1:13" ht="12" customHeight="1">
      <c r="A66" s="732"/>
      <c r="B66" s="728"/>
      <c r="C66" s="726"/>
      <c r="D66" s="132" t="s">
        <v>5</v>
      </c>
      <c r="E66" s="108">
        <v>5661</v>
      </c>
      <c r="F66" s="108">
        <v>5344</v>
      </c>
      <c r="G66" s="108">
        <v>5722</v>
      </c>
      <c r="H66" s="171">
        <v>6151</v>
      </c>
      <c r="I66" s="134">
        <v>5848.8</v>
      </c>
      <c r="J66" s="134">
        <v>6307</v>
      </c>
      <c r="K66" s="134">
        <v>6222</v>
      </c>
      <c r="L66" s="110">
        <f>SUM(E66:K66)</f>
        <v>41255.800000000003</v>
      </c>
      <c r="M66" s="111">
        <f>IF(L65=0,0,(SUMPRODUCT(E65:K65,E66:K66))/L65)</f>
        <v>5867.6502386648408</v>
      </c>
    </row>
    <row r="67" spans="1:13" ht="12" customHeight="1">
      <c r="A67" s="732"/>
      <c r="B67" s="728">
        <f>+B65+1</f>
        <v>2</v>
      </c>
      <c r="C67" s="725" t="s">
        <v>98</v>
      </c>
      <c r="D67" s="135" t="s">
        <v>3</v>
      </c>
      <c r="E67" s="116">
        <v>3394.37</v>
      </c>
      <c r="F67" s="116">
        <v>15022.16</v>
      </c>
      <c r="G67" s="116">
        <v>11820.33</v>
      </c>
      <c r="H67" s="172">
        <v>4976.96</v>
      </c>
      <c r="I67" s="131">
        <v>10225.98</v>
      </c>
      <c r="J67" s="131">
        <v>10566.29</v>
      </c>
      <c r="K67" s="131">
        <v>7648.71</v>
      </c>
      <c r="L67" s="118">
        <f t="shared" ref="L67:L78" si="9">SUM(E67:K67)</f>
        <v>63654.8</v>
      </c>
      <c r="M67" s="119">
        <f>IF(L68=0,0,(SUMPRODUCT(E67:K67,E68:K68))/(L68))</f>
        <v>9108.0528318576035</v>
      </c>
    </row>
    <row r="68" spans="1:13" ht="12" customHeight="1">
      <c r="A68" s="732"/>
      <c r="B68" s="728"/>
      <c r="C68" s="726"/>
      <c r="D68" s="132" t="s">
        <v>5</v>
      </c>
      <c r="E68" s="108">
        <v>6525</v>
      </c>
      <c r="F68" s="108">
        <v>6589</v>
      </c>
      <c r="G68" s="108">
        <v>6460.71052631579</v>
      </c>
      <c r="H68" s="171">
        <v>6634</v>
      </c>
      <c r="I68" s="134">
        <v>6672</v>
      </c>
      <c r="J68" s="134">
        <v>6727.4379562043796</v>
      </c>
      <c r="K68" s="134">
        <v>6217.0789473684199</v>
      </c>
      <c r="L68" s="110">
        <f t="shared" si="9"/>
        <v>45825.227429888582</v>
      </c>
      <c r="M68" s="111">
        <f>IF(L67=0,0,(SUMPRODUCT(E67:K67,E68:K68))/L67)</f>
        <v>6556.906823418115</v>
      </c>
    </row>
    <row r="69" spans="1:13" ht="12" customHeight="1">
      <c r="A69" s="732"/>
      <c r="B69" s="728">
        <f>+B67+1</f>
        <v>3</v>
      </c>
      <c r="C69" s="725" t="s">
        <v>225</v>
      </c>
      <c r="D69" s="135" t="s">
        <v>3</v>
      </c>
      <c r="E69" s="116">
        <v>14275.12</v>
      </c>
      <c r="F69" s="116">
        <v>6467.71</v>
      </c>
      <c r="G69" s="116">
        <v>12037.2</v>
      </c>
      <c r="H69" s="172">
        <v>4761.67</v>
      </c>
      <c r="I69" s="131">
        <v>12448.95</v>
      </c>
      <c r="J69" s="131">
        <v>12763.75</v>
      </c>
      <c r="K69" s="131">
        <v>11497.2</v>
      </c>
      <c r="L69" s="118">
        <f t="shared" si="9"/>
        <v>74251.599999999991</v>
      </c>
      <c r="M69" s="119">
        <f>IF(L70=0,0,(SUMPRODUCT(E69:K69,E70:K70))/(L70))</f>
        <v>10674.433942200661</v>
      </c>
    </row>
    <row r="70" spans="1:13" ht="12" customHeight="1">
      <c r="A70" s="732"/>
      <c r="B70" s="728"/>
      <c r="C70" s="726"/>
      <c r="D70" s="132" t="s">
        <v>5</v>
      </c>
      <c r="E70" s="108">
        <v>5961.9864253393698</v>
      </c>
      <c r="F70" s="108">
        <v>5647.50485436893</v>
      </c>
      <c r="G70" s="108">
        <v>5695</v>
      </c>
      <c r="H70" s="171">
        <v>6180.7294117647098</v>
      </c>
      <c r="I70" s="134">
        <v>6771</v>
      </c>
      <c r="J70" s="134">
        <v>6920</v>
      </c>
      <c r="K70" s="134">
        <v>5592.3289473684199</v>
      </c>
      <c r="L70" s="110">
        <f t="shared" si="9"/>
        <v>42768.549638841432</v>
      </c>
      <c r="M70" s="111">
        <f>IF(L69=0,0,(SUMPRODUCT(E69:K69,E70:K70))/L69)</f>
        <v>6148.4204774515692</v>
      </c>
    </row>
    <row r="71" spans="1:13" ht="12" hidden="1" customHeight="1">
      <c r="A71" s="732"/>
      <c r="B71" s="728">
        <f>+B69+1</f>
        <v>4</v>
      </c>
      <c r="C71" s="725" t="s">
        <v>255</v>
      </c>
      <c r="D71" s="135" t="s">
        <v>3</v>
      </c>
      <c r="E71" s="116"/>
      <c r="F71" s="116"/>
      <c r="G71" s="116"/>
      <c r="H71" s="172"/>
      <c r="I71" s="131"/>
      <c r="J71" s="131"/>
      <c r="K71" s="131"/>
      <c r="L71" s="118">
        <f t="shared" si="9"/>
        <v>0</v>
      </c>
      <c r="M71" s="119">
        <f>IF(L72=0,0,(SUMPRODUCT(E71:K71,E72:K72))/(L72))</f>
        <v>0</v>
      </c>
    </row>
    <row r="72" spans="1:13" ht="12" hidden="1" customHeight="1">
      <c r="A72" s="732"/>
      <c r="B72" s="728"/>
      <c r="C72" s="726"/>
      <c r="D72" s="132" t="s">
        <v>5</v>
      </c>
      <c r="E72" s="108"/>
      <c r="F72" s="108"/>
      <c r="G72" s="108"/>
      <c r="H72" s="171"/>
      <c r="I72" s="134"/>
      <c r="J72" s="134"/>
      <c r="K72" s="134"/>
      <c r="L72" s="110">
        <f t="shared" si="9"/>
        <v>0</v>
      </c>
      <c r="M72" s="111">
        <f>IF(L71=0,0,(SUMPRODUCT(E71:K71,E72:K72))/L71)</f>
        <v>0</v>
      </c>
    </row>
    <row r="73" spans="1:13" ht="12" hidden="1" customHeight="1">
      <c r="A73" s="732"/>
      <c r="B73" s="728">
        <f>+B71+1</f>
        <v>5</v>
      </c>
      <c r="C73" s="725" t="s">
        <v>233</v>
      </c>
      <c r="D73" s="135" t="s">
        <v>3</v>
      </c>
      <c r="E73" s="116"/>
      <c r="F73" s="116"/>
      <c r="G73" s="116"/>
      <c r="H73" s="172"/>
      <c r="I73" s="131"/>
      <c r="J73" s="131"/>
      <c r="K73" s="131"/>
      <c r="L73" s="118">
        <f>SUM(E73:K73)</f>
        <v>0</v>
      </c>
      <c r="M73" s="119">
        <f>IF(L74=0,0,(SUMPRODUCT(E73:K73,E74:K74))/(L74))</f>
        <v>0</v>
      </c>
    </row>
    <row r="74" spans="1:13" ht="12" hidden="1" customHeight="1">
      <c r="A74" s="732"/>
      <c r="B74" s="728"/>
      <c r="C74" s="726"/>
      <c r="D74" s="132" t="s">
        <v>5</v>
      </c>
      <c r="E74" s="108"/>
      <c r="F74" s="108"/>
      <c r="G74" s="108"/>
      <c r="H74" s="171"/>
      <c r="I74" s="134"/>
      <c r="J74" s="423"/>
      <c r="K74" s="134"/>
      <c r="L74" s="110">
        <f>SUM(E74:K74)</f>
        <v>0</v>
      </c>
      <c r="M74" s="111">
        <f>IF(L73=0,0,(SUMPRODUCT(E73:K73,E74:K74))/L73)</f>
        <v>0</v>
      </c>
    </row>
    <row r="75" spans="1:13" ht="12" hidden="1" customHeight="1">
      <c r="A75" s="732"/>
      <c r="B75" s="728">
        <f>+B73+1</f>
        <v>6</v>
      </c>
      <c r="C75" s="725" t="s">
        <v>234</v>
      </c>
      <c r="D75" s="135" t="s">
        <v>3</v>
      </c>
      <c r="E75" s="116"/>
      <c r="F75" s="116"/>
      <c r="G75" s="116"/>
      <c r="H75" s="172"/>
      <c r="I75" s="131"/>
      <c r="J75" s="131"/>
      <c r="K75" s="131">
        <v>0</v>
      </c>
      <c r="L75" s="118">
        <f t="shared" si="9"/>
        <v>0</v>
      </c>
      <c r="M75" s="119">
        <f>IF(L76=0,0,(SUMPRODUCT(E75:K75,E76:K76))/(L76))</f>
        <v>0</v>
      </c>
    </row>
    <row r="76" spans="1:13" ht="12" hidden="1" customHeight="1">
      <c r="A76" s="732"/>
      <c r="B76" s="728"/>
      <c r="C76" s="726"/>
      <c r="D76" s="132" t="s">
        <v>5</v>
      </c>
      <c r="E76" s="108"/>
      <c r="F76" s="108"/>
      <c r="G76" s="108"/>
      <c r="H76" s="171"/>
      <c r="I76" s="134"/>
      <c r="J76" s="134"/>
      <c r="K76" s="134">
        <v>0</v>
      </c>
      <c r="L76" s="110">
        <f t="shared" si="9"/>
        <v>0</v>
      </c>
      <c r="M76" s="111">
        <f>IF(L75=0,0,(SUMPRODUCT(E75:K75,E76:K76))/L75)</f>
        <v>0</v>
      </c>
    </row>
    <row r="77" spans="1:13" ht="12" hidden="1" customHeight="1">
      <c r="A77" s="732"/>
      <c r="B77" s="728">
        <f>+B75+1</f>
        <v>7</v>
      </c>
      <c r="C77" s="725"/>
      <c r="D77" s="135" t="s">
        <v>3</v>
      </c>
      <c r="E77" s="116">
        <v>0</v>
      </c>
      <c r="F77" s="116">
        <v>0</v>
      </c>
      <c r="G77" s="116">
        <v>0</v>
      </c>
      <c r="H77" s="172">
        <v>0</v>
      </c>
      <c r="I77" s="131">
        <v>0</v>
      </c>
      <c r="J77" s="131">
        <v>0</v>
      </c>
      <c r="K77" s="131">
        <v>0</v>
      </c>
      <c r="L77" s="118">
        <f t="shared" si="9"/>
        <v>0</v>
      </c>
      <c r="M77" s="119">
        <f>IF(L78=0,0,(SUMPRODUCT(E77:K77,E78:K78))/(L78))</f>
        <v>0</v>
      </c>
    </row>
    <row r="78" spans="1:13" ht="12" hidden="1" customHeight="1">
      <c r="A78" s="732"/>
      <c r="B78" s="728"/>
      <c r="C78" s="726"/>
      <c r="D78" s="132" t="s">
        <v>5</v>
      </c>
      <c r="E78" s="108">
        <v>0</v>
      </c>
      <c r="F78" s="108">
        <v>0</v>
      </c>
      <c r="G78" s="108">
        <v>0</v>
      </c>
      <c r="H78" s="171">
        <v>0</v>
      </c>
      <c r="I78" s="134">
        <v>0</v>
      </c>
      <c r="J78" s="134">
        <v>0</v>
      </c>
      <c r="K78" s="134">
        <v>0</v>
      </c>
      <c r="L78" s="110">
        <f t="shared" si="9"/>
        <v>0</v>
      </c>
      <c r="M78" s="111">
        <f>IF(L77=0,0,(SUMPRODUCT(E77:K77,E78:K78))/L77)</f>
        <v>0</v>
      </c>
    </row>
    <row r="79" spans="1:13" ht="12" customHeight="1">
      <c r="A79" s="733" t="s">
        <v>6</v>
      </c>
      <c r="B79" s="734"/>
      <c r="C79" s="734"/>
      <c r="D79" s="122" t="s">
        <v>3</v>
      </c>
      <c r="E79" s="364">
        <f t="shared" ref="E79:K79" si="10">E65+E67+E69+E73+E71+E75+E77</f>
        <v>31222.739999999998</v>
      </c>
      <c r="F79" s="364">
        <f t="shared" si="10"/>
        <v>33766.080000000002</v>
      </c>
      <c r="G79" s="364">
        <f t="shared" si="10"/>
        <v>32791.490000000005</v>
      </c>
      <c r="H79" s="364">
        <f t="shared" si="10"/>
        <v>12331.130000000001</v>
      </c>
      <c r="I79" s="364">
        <f t="shared" si="10"/>
        <v>33981.39</v>
      </c>
      <c r="J79" s="364">
        <f t="shared" si="10"/>
        <v>39327.46</v>
      </c>
      <c r="K79" s="364">
        <f t="shared" si="10"/>
        <v>27557.200000000001</v>
      </c>
      <c r="L79" s="104">
        <f>SUM(E79:K79)</f>
        <v>210977.49000000002</v>
      </c>
      <c r="M79" s="105">
        <f>IF(SUM(E80:K80)=0,0,SUMPRODUCT(E79:K79,E80:K80)/SUM(E80:K80))</f>
        <v>30157.361208651117</v>
      </c>
    </row>
    <row r="80" spans="1:13" ht="12" customHeight="1">
      <c r="A80" s="721" t="s">
        <v>1</v>
      </c>
      <c r="B80" s="722"/>
      <c r="C80" s="722"/>
      <c r="D80" s="142" t="s">
        <v>5</v>
      </c>
      <c r="E80" s="366">
        <f t="shared" ref="E80:K80" si="11">IF(E79=0,0,(E65*E66+E67*E68+E69*E70+E71*E72+E73*E74+E75*E76+E77*E78)/E79)</f>
        <v>5892.5412747276687</v>
      </c>
      <c r="F80" s="366">
        <f t="shared" si="11"/>
        <v>5956.0216081242024</v>
      </c>
      <c r="G80" s="366">
        <f t="shared" si="11"/>
        <v>5978.3713266925743</v>
      </c>
      <c r="H80" s="366">
        <f t="shared" si="11"/>
        <v>6357.4233633185004</v>
      </c>
      <c r="I80" s="366">
        <f t="shared" si="11"/>
        <v>6434.3689960298861</v>
      </c>
      <c r="J80" s="366">
        <f t="shared" si="11"/>
        <v>6618.9105104235759</v>
      </c>
      <c r="K80" s="366">
        <f t="shared" si="11"/>
        <v>5957.927680214626</v>
      </c>
      <c r="L80" s="127">
        <f>L66+L68+L70+L72+L74+L76+L78</f>
        <v>129849.57706873001</v>
      </c>
      <c r="M80" s="128">
        <f>IF(L79=0,0,(SUMPRODUCT(E79:K79,E80:K80))/L79)</f>
        <v>6174.4229162308184</v>
      </c>
    </row>
    <row r="81" spans="1:13" ht="12" customHeight="1">
      <c r="A81" s="731" t="s">
        <v>80</v>
      </c>
      <c r="B81" s="736">
        <v>1</v>
      </c>
      <c r="C81" s="725" t="s">
        <v>253</v>
      </c>
      <c r="D81" s="129" t="s">
        <v>3</v>
      </c>
      <c r="E81" s="116"/>
      <c r="F81" s="116"/>
      <c r="G81" s="103">
        <v>3281.87</v>
      </c>
      <c r="H81" s="177"/>
      <c r="I81" s="170"/>
      <c r="J81" s="170"/>
      <c r="K81" s="170"/>
      <c r="L81" s="112">
        <f t="shared" ref="L81:L120" si="12">SUM(E81:K81)</f>
        <v>3281.87</v>
      </c>
      <c r="M81" s="113">
        <f>IF(L82=0,0,(SUMPRODUCT(E81:K81,E82:K82))/(L82))</f>
        <v>3281.87</v>
      </c>
    </row>
    <row r="82" spans="1:13" ht="12" customHeight="1">
      <c r="A82" s="732"/>
      <c r="B82" s="728"/>
      <c r="C82" s="726"/>
      <c r="D82" s="132" t="s">
        <v>5</v>
      </c>
      <c r="E82" s="108"/>
      <c r="F82" s="108"/>
      <c r="G82" s="108">
        <v>4406</v>
      </c>
      <c r="H82" s="171"/>
      <c r="I82" s="134"/>
      <c r="J82" s="134"/>
      <c r="K82" s="134"/>
      <c r="L82" s="110">
        <f t="shared" si="12"/>
        <v>4406</v>
      </c>
      <c r="M82" s="111">
        <f>IF(L81=0,0,(SUMPRODUCT(E81:K81,E82:K82))/L81)</f>
        <v>4406</v>
      </c>
    </row>
    <row r="83" spans="1:13" ht="12" customHeight="1">
      <c r="A83" s="732"/>
      <c r="B83" s="728">
        <f>+B81+1</f>
        <v>2</v>
      </c>
      <c r="C83" s="725" t="s">
        <v>17</v>
      </c>
      <c r="D83" s="135" t="s">
        <v>3</v>
      </c>
      <c r="E83" s="116">
        <v>8498.8799999999992</v>
      </c>
      <c r="F83" s="116">
        <v>8721.9599999999991</v>
      </c>
      <c r="G83" s="116">
        <v>6435.78</v>
      </c>
      <c r="H83" s="172">
        <v>2972.58</v>
      </c>
      <c r="I83" s="131">
        <v>10340.61</v>
      </c>
      <c r="J83" s="131">
        <v>10134.44</v>
      </c>
      <c r="K83" s="131">
        <v>8314.1299999999992</v>
      </c>
      <c r="L83" s="118">
        <f t="shared" si="12"/>
        <v>55418.38</v>
      </c>
      <c r="M83" s="119">
        <f>IF(L84=0,0,(SUMPRODUCT(E83:K83,E84:K84))/(L84))</f>
        <v>7980.6936593983883</v>
      </c>
    </row>
    <row r="84" spans="1:13" ht="12" customHeight="1">
      <c r="A84" s="732"/>
      <c r="B84" s="728"/>
      <c r="C84" s="726"/>
      <c r="D84" s="132" t="s">
        <v>5</v>
      </c>
      <c r="E84" s="108">
        <v>2430.3953488372099</v>
      </c>
      <c r="F84" s="108">
        <v>2067.9325842696599</v>
      </c>
      <c r="G84" s="108">
        <v>2305</v>
      </c>
      <c r="H84" s="171">
        <v>2355.0806451612898</v>
      </c>
      <c r="I84" s="134">
        <v>2672.8119658119699</v>
      </c>
      <c r="J84" s="134">
        <v>2478.0441176470599</v>
      </c>
      <c r="K84" s="134">
        <v>2754.8285714285698</v>
      </c>
      <c r="L84" s="110">
        <f t="shared" si="12"/>
        <v>17064.09323315576</v>
      </c>
      <c r="M84" s="111">
        <f>IF(L83=0,0,(SUMPRODUCT(E83:K83,E84:K84))/L83)</f>
        <v>2457.3670444576173</v>
      </c>
    </row>
    <row r="85" spans="1:13">
      <c r="A85" s="732"/>
      <c r="B85" s="728">
        <f>+B83+1</f>
        <v>3</v>
      </c>
      <c r="C85" s="725" t="s">
        <v>101</v>
      </c>
      <c r="D85" s="135" t="s">
        <v>3</v>
      </c>
      <c r="E85" s="116">
        <v>10551.66</v>
      </c>
      <c r="F85" s="116">
        <v>9597.17</v>
      </c>
      <c r="G85" s="116">
        <v>7498</v>
      </c>
      <c r="H85" s="172">
        <v>4242.71</v>
      </c>
      <c r="I85" s="131">
        <v>12182.55</v>
      </c>
      <c r="J85" s="131">
        <v>12761.05</v>
      </c>
      <c r="K85" s="131">
        <v>7563.53</v>
      </c>
      <c r="L85" s="118">
        <f t="shared" si="12"/>
        <v>64396.67</v>
      </c>
      <c r="M85" s="119">
        <f>IF(L86=0,0,(SUMPRODUCT(E85:K85,E86:K86))/(L86))</f>
        <v>9105.8021709773202</v>
      </c>
    </row>
    <row r="86" spans="1:13" ht="12" customHeight="1">
      <c r="A86" s="732"/>
      <c r="B86" s="728"/>
      <c r="C86" s="726"/>
      <c r="D86" s="132" t="s">
        <v>5</v>
      </c>
      <c r="E86" s="108">
        <v>4008.9378238342001</v>
      </c>
      <c r="F86" s="108">
        <v>4105</v>
      </c>
      <c r="G86" s="108">
        <v>4159.38356164384</v>
      </c>
      <c r="H86" s="171">
        <v>4038.4615384615399</v>
      </c>
      <c r="I86" s="134">
        <v>3467.2569169960502</v>
      </c>
      <c r="J86" s="134">
        <v>3734.07196969697</v>
      </c>
      <c r="K86" s="134">
        <v>3762.8741721854299</v>
      </c>
      <c r="L86" s="110">
        <f t="shared" si="12"/>
        <v>27275.985982818034</v>
      </c>
      <c r="M86" s="111">
        <f>IF(L85=0,0,(SUMPRODUCT(E85:K85,E86:K86))/L85)</f>
        <v>3856.8722944508067</v>
      </c>
    </row>
    <row r="87" spans="1:13" ht="12" hidden="1" customHeight="1">
      <c r="A87" s="732"/>
      <c r="B87" s="728">
        <f>+B85+1</f>
        <v>4</v>
      </c>
      <c r="C87" s="725" t="s">
        <v>123</v>
      </c>
      <c r="D87" s="135" t="s">
        <v>3</v>
      </c>
      <c r="E87" s="358"/>
      <c r="F87" s="358"/>
      <c r="G87" s="358"/>
      <c r="H87" s="358"/>
      <c r="I87" s="358"/>
      <c r="J87" s="358"/>
      <c r="K87" s="358"/>
      <c r="L87" s="118">
        <f t="shared" si="12"/>
        <v>0</v>
      </c>
      <c r="M87" s="119">
        <f>IF(L88=0,0,(SUMPRODUCT(E87:K87,E88:K88))/(L88))</f>
        <v>0</v>
      </c>
    </row>
    <row r="88" spans="1:13" ht="12" hidden="1" customHeight="1">
      <c r="A88" s="732"/>
      <c r="B88" s="728"/>
      <c r="C88" s="726"/>
      <c r="D88" s="132" t="s">
        <v>5</v>
      </c>
      <c r="E88" s="353"/>
      <c r="F88" s="353"/>
      <c r="G88" s="353"/>
      <c r="H88" s="353"/>
      <c r="I88" s="353"/>
      <c r="J88" s="353"/>
      <c r="K88" s="353"/>
      <c r="L88" s="110">
        <f t="shared" si="12"/>
        <v>0</v>
      </c>
      <c r="M88" s="111">
        <f>IF(L87=0,0,(SUMPRODUCT(E87:K87,E88:K88))/L87)</f>
        <v>0</v>
      </c>
    </row>
    <row r="89" spans="1:13" ht="12" customHeight="1">
      <c r="A89" s="732"/>
      <c r="B89" s="728">
        <f>+B85+1</f>
        <v>4</v>
      </c>
      <c r="C89" s="725" t="s">
        <v>233</v>
      </c>
      <c r="D89" s="135" t="s">
        <v>3</v>
      </c>
      <c r="E89" s="358">
        <v>1203.21</v>
      </c>
      <c r="F89" s="358">
        <v>1581.58</v>
      </c>
      <c r="G89" s="358">
        <v>48</v>
      </c>
      <c r="H89" s="358">
        <v>47</v>
      </c>
      <c r="I89" s="358">
        <v>53</v>
      </c>
      <c r="J89" s="131">
        <v>36</v>
      </c>
      <c r="K89" s="131">
        <v>603</v>
      </c>
      <c r="L89" s="118">
        <f t="shared" si="12"/>
        <v>3571.79</v>
      </c>
      <c r="M89" s="119">
        <f>IF(L90=0,0,(SUMPRODUCT(E89:K89,E90:K90))/(L90))</f>
        <v>488.62517785578063</v>
      </c>
    </row>
    <row r="90" spans="1:13" ht="12" customHeight="1">
      <c r="A90" s="732"/>
      <c r="B90" s="728"/>
      <c r="C90" s="726"/>
      <c r="D90" s="132" t="s">
        <v>5</v>
      </c>
      <c r="E90" s="353">
        <v>5510</v>
      </c>
      <c r="F90" s="353">
        <v>5837</v>
      </c>
      <c r="G90" s="353">
        <v>5837</v>
      </c>
      <c r="H90" s="353">
        <v>5844</v>
      </c>
      <c r="I90" s="353">
        <v>6068</v>
      </c>
      <c r="J90" s="134">
        <v>5875</v>
      </c>
      <c r="K90" s="134">
        <v>1210</v>
      </c>
      <c r="L90" s="110">
        <f t="shared" si="12"/>
        <v>36181</v>
      </c>
      <c r="M90" s="111">
        <f>IF(L89=0,0,(SUMPRODUCT(E89:K89,E90:K90))/L89)</f>
        <v>4949.6044168330163</v>
      </c>
    </row>
    <row r="91" spans="1:13" ht="12" hidden="1" customHeight="1">
      <c r="A91" s="732"/>
      <c r="B91" s="728">
        <v>6</v>
      </c>
      <c r="C91" s="725" t="s">
        <v>212</v>
      </c>
      <c r="D91" s="135" t="s">
        <v>3</v>
      </c>
      <c r="E91" s="358"/>
      <c r="F91" s="358"/>
      <c r="G91" s="358"/>
      <c r="H91" s="358"/>
      <c r="I91" s="358"/>
      <c r="J91" s="131"/>
      <c r="K91" s="131"/>
      <c r="L91" s="118">
        <f t="shared" si="12"/>
        <v>0</v>
      </c>
      <c r="M91" s="119">
        <f>IF(L92=0,0,(SUMPRODUCT(E91:K91,E92:K92))/(L92))</f>
        <v>0</v>
      </c>
    </row>
    <row r="92" spans="1:13" ht="12" hidden="1" customHeight="1">
      <c r="A92" s="732"/>
      <c r="B92" s="728"/>
      <c r="C92" s="726"/>
      <c r="D92" s="132" t="s">
        <v>5</v>
      </c>
      <c r="E92" s="353"/>
      <c r="F92" s="353"/>
      <c r="G92" s="353"/>
      <c r="H92" s="353"/>
      <c r="I92" s="353"/>
      <c r="J92" s="134"/>
      <c r="K92" s="134"/>
      <c r="L92" s="110">
        <f t="shared" si="12"/>
        <v>0</v>
      </c>
      <c r="M92" s="111">
        <f>IF(L91=0,0,(SUMPRODUCT(E91:K91,E92:K92))/L91)</f>
        <v>0</v>
      </c>
    </row>
    <row r="93" spans="1:13" ht="12" hidden="1" customHeight="1">
      <c r="A93" s="732"/>
      <c r="B93" s="728">
        <f>+B85+1</f>
        <v>4</v>
      </c>
      <c r="C93" s="725" t="s">
        <v>133</v>
      </c>
      <c r="D93" s="135" t="s">
        <v>3</v>
      </c>
      <c r="E93" s="116">
        <v>0</v>
      </c>
      <c r="F93" s="116">
        <v>0</v>
      </c>
      <c r="G93" s="116">
        <v>0</v>
      </c>
      <c r="H93" s="172">
        <v>0</v>
      </c>
      <c r="I93" s="131">
        <v>0</v>
      </c>
      <c r="J93" s="131">
        <v>0</v>
      </c>
      <c r="K93" s="131">
        <v>0</v>
      </c>
      <c r="L93" s="118">
        <f t="shared" si="12"/>
        <v>0</v>
      </c>
      <c r="M93" s="119">
        <f>IF(L94=0,0,(SUMPRODUCT(E93:K93,E94:K94))/(L94))</f>
        <v>0</v>
      </c>
    </row>
    <row r="94" spans="1:13" ht="12" hidden="1" customHeight="1">
      <c r="A94" s="732"/>
      <c r="B94" s="728"/>
      <c r="C94" s="726"/>
      <c r="D94" s="132" t="s">
        <v>5</v>
      </c>
      <c r="E94" s="108">
        <v>0</v>
      </c>
      <c r="F94" s="108">
        <v>0</v>
      </c>
      <c r="G94" s="108">
        <v>0</v>
      </c>
      <c r="H94" s="171">
        <v>0</v>
      </c>
      <c r="I94" s="134">
        <v>0</v>
      </c>
      <c r="J94" s="134">
        <v>0</v>
      </c>
      <c r="K94" s="134">
        <v>0</v>
      </c>
      <c r="L94" s="110">
        <f t="shared" si="12"/>
        <v>0</v>
      </c>
      <c r="M94" s="111">
        <f>IF(L93=0,0,(SUMPRODUCT(E93:K93,E94:K94))/L93)</f>
        <v>0</v>
      </c>
    </row>
    <row r="95" spans="1:13" ht="12" hidden="1" customHeight="1">
      <c r="A95" s="732"/>
      <c r="B95" s="728">
        <f>+B93+1</f>
        <v>5</v>
      </c>
      <c r="C95" s="725" t="s">
        <v>213</v>
      </c>
      <c r="D95" s="135" t="s">
        <v>3</v>
      </c>
      <c r="E95" s="116">
        <v>0</v>
      </c>
      <c r="F95" s="116">
        <v>0</v>
      </c>
      <c r="G95" s="116">
        <v>0</v>
      </c>
      <c r="H95" s="172">
        <v>0</v>
      </c>
      <c r="I95" s="131">
        <v>0</v>
      </c>
      <c r="J95" s="131">
        <v>0</v>
      </c>
      <c r="K95" s="131">
        <v>0</v>
      </c>
      <c r="L95" s="118">
        <f t="shared" si="12"/>
        <v>0</v>
      </c>
      <c r="M95" s="119">
        <f>IF(L96=0,0,(SUMPRODUCT(E95:K95,E96:K96))/(L96))</f>
        <v>0</v>
      </c>
    </row>
    <row r="96" spans="1:13" ht="12" hidden="1" customHeight="1">
      <c r="A96" s="732"/>
      <c r="B96" s="728"/>
      <c r="C96" s="726"/>
      <c r="D96" s="132" t="s">
        <v>5</v>
      </c>
      <c r="E96" s="108">
        <v>0</v>
      </c>
      <c r="F96" s="108">
        <v>0</v>
      </c>
      <c r="G96" s="108">
        <v>0</v>
      </c>
      <c r="H96" s="171">
        <v>0</v>
      </c>
      <c r="I96" s="134">
        <v>0</v>
      </c>
      <c r="J96" s="134">
        <v>0</v>
      </c>
      <c r="K96" s="134">
        <v>0</v>
      </c>
      <c r="L96" s="110">
        <f t="shared" si="12"/>
        <v>0</v>
      </c>
      <c r="M96" s="111">
        <f>IF(L95=0,0,(SUMPRODUCT(E95:K95,E96:K96))/L95)</f>
        <v>0</v>
      </c>
    </row>
    <row r="97" spans="1:13" ht="12" hidden="1" customHeight="1">
      <c r="A97" s="732"/>
      <c r="B97" s="728">
        <f>+B95+1</f>
        <v>6</v>
      </c>
      <c r="C97" s="725" t="s">
        <v>135</v>
      </c>
      <c r="D97" s="135" t="s">
        <v>3</v>
      </c>
      <c r="E97" s="116">
        <v>0</v>
      </c>
      <c r="F97" s="116">
        <v>0</v>
      </c>
      <c r="G97" s="116">
        <v>0</v>
      </c>
      <c r="H97" s="172">
        <v>0</v>
      </c>
      <c r="I97" s="131">
        <v>0</v>
      </c>
      <c r="J97" s="131">
        <v>0</v>
      </c>
      <c r="K97" s="131">
        <v>0</v>
      </c>
      <c r="L97" s="118">
        <f t="shared" si="12"/>
        <v>0</v>
      </c>
      <c r="M97" s="119">
        <f>IF(L98=0,0,(SUMPRODUCT(E97:K97,E98:K98))/(L98))</f>
        <v>0</v>
      </c>
    </row>
    <row r="98" spans="1:13" ht="12" hidden="1" customHeight="1">
      <c r="A98" s="732"/>
      <c r="B98" s="728"/>
      <c r="C98" s="726"/>
      <c r="D98" s="132" t="s">
        <v>5</v>
      </c>
      <c r="E98" s="108">
        <v>0</v>
      </c>
      <c r="F98" s="108">
        <v>0</v>
      </c>
      <c r="G98" s="108">
        <v>0</v>
      </c>
      <c r="H98" s="171">
        <v>0</v>
      </c>
      <c r="I98" s="134">
        <v>0</v>
      </c>
      <c r="J98" s="134">
        <v>0</v>
      </c>
      <c r="K98" s="134">
        <v>0</v>
      </c>
      <c r="L98" s="110">
        <f t="shared" si="12"/>
        <v>0</v>
      </c>
      <c r="M98" s="111">
        <f>IF(L97=0,0,(SUMPRODUCT(E97:K97,E98:K98))/L97)</f>
        <v>0</v>
      </c>
    </row>
    <row r="99" spans="1:13" ht="12" hidden="1" customHeight="1">
      <c r="A99" s="732"/>
      <c r="B99" s="728">
        <f>+B97+1</f>
        <v>7</v>
      </c>
      <c r="C99" s="725" t="s">
        <v>207</v>
      </c>
      <c r="D99" s="135" t="s">
        <v>3</v>
      </c>
      <c r="E99" s="130">
        <v>0</v>
      </c>
      <c r="F99" s="131">
        <v>0</v>
      </c>
      <c r="G99" s="131">
        <v>0</v>
      </c>
      <c r="H99" s="131">
        <v>0</v>
      </c>
      <c r="I99" s="131">
        <v>0</v>
      </c>
      <c r="J99" s="131">
        <v>0</v>
      </c>
      <c r="K99" s="131">
        <v>0</v>
      </c>
      <c r="L99" s="118">
        <f t="shared" si="12"/>
        <v>0</v>
      </c>
      <c r="M99" s="119">
        <f>IF(L100=0,0,(SUMPRODUCT(E99:K99,E100:K100))/(L100))</f>
        <v>0</v>
      </c>
    </row>
    <row r="100" spans="1:13" ht="12" hidden="1" customHeight="1">
      <c r="A100" s="732"/>
      <c r="B100" s="728"/>
      <c r="C100" s="726"/>
      <c r="D100" s="132" t="s">
        <v>5</v>
      </c>
      <c r="E100" s="133">
        <v>0</v>
      </c>
      <c r="F100" s="134">
        <v>0</v>
      </c>
      <c r="G100" s="134">
        <v>0</v>
      </c>
      <c r="H100" s="134">
        <v>0</v>
      </c>
      <c r="I100" s="134">
        <v>0</v>
      </c>
      <c r="J100" s="134">
        <v>0</v>
      </c>
      <c r="K100" s="134">
        <v>0</v>
      </c>
      <c r="L100" s="110">
        <f t="shared" si="12"/>
        <v>0</v>
      </c>
      <c r="M100" s="111">
        <f>IF(L99=0,0,(SUMPRODUCT(E99:K99,E100:K100))/L99)</f>
        <v>0</v>
      </c>
    </row>
    <row r="101" spans="1:13" ht="12" hidden="1" customHeight="1">
      <c r="A101" s="732"/>
      <c r="B101" s="723">
        <f>+B93+1</f>
        <v>5</v>
      </c>
      <c r="C101" s="725" t="s">
        <v>115</v>
      </c>
      <c r="D101" s="135" t="s">
        <v>3</v>
      </c>
      <c r="E101" s="130">
        <v>0</v>
      </c>
      <c r="F101" s="131">
        <v>0</v>
      </c>
      <c r="G101" s="131">
        <v>0</v>
      </c>
      <c r="H101" s="131">
        <v>0</v>
      </c>
      <c r="I101" s="131">
        <v>0</v>
      </c>
      <c r="J101" s="131">
        <v>0</v>
      </c>
      <c r="K101" s="131">
        <v>0</v>
      </c>
      <c r="L101" s="118">
        <f t="shared" si="12"/>
        <v>0</v>
      </c>
      <c r="M101" s="119">
        <f>IF(L102=0,0,(SUMPRODUCT(E101:K101,E102:K102))/(L102))</f>
        <v>0</v>
      </c>
    </row>
    <row r="102" spans="1:13" ht="12" hidden="1" customHeight="1">
      <c r="A102" s="732"/>
      <c r="B102" s="724"/>
      <c r="C102" s="726"/>
      <c r="D102" s="132" t="s">
        <v>5</v>
      </c>
      <c r="E102" s="133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10">
        <f t="shared" si="12"/>
        <v>0</v>
      </c>
      <c r="M102" s="111">
        <f>IF(L101=0,0,(SUMPRODUCT(E101:K101,E102:K102))/L101)</f>
        <v>0</v>
      </c>
    </row>
    <row r="103" spans="1:13" ht="12" hidden="1" customHeight="1">
      <c r="A103" s="732"/>
      <c r="B103" s="728">
        <f>+B101+1</f>
        <v>6</v>
      </c>
      <c r="C103" s="725" t="s">
        <v>203</v>
      </c>
      <c r="D103" s="135" t="s">
        <v>3</v>
      </c>
      <c r="E103" s="130">
        <v>0</v>
      </c>
      <c r="F103" s="131">
        <v>0</v>
      </c>
      <c r="G103" s="131">
        <v>0</v>
      </c>
      <c r="H103" s="131">
        <v>0</v>
      </c>
      <c r="I103" s="131">
        <v>0</v>
      </c>
      <c r="J103" s="131">
        <v>0</v>
      </c>
      <c r="K103" s="131">
        <v>0</v>
      </c>
      <c r="L103" s="118">
        <f t="shared" si="12"/>
        <v>0</v>
      </c>
      <c r="M103" s="119">
        <f>IF(L104=0,0,(SUMPRODUCT(E103:K103,E104:K104))/(L104))</f>
        <v>0</v>
      </c>
    </row>
    <row r="104" spans="1:13" ht="12" hidden="1" customHeight="1">
      <c r="A104" s="732"/>
      <c r="B104" s="728"/>
      <c r="C104" s="726"/>
      <c r="D104" s="132" t="s">
        <v>5</v>
      </c>
      <c r="E104" s="133">
        <v>0</v>
      </c>
      <c r="F104" s="134">
        <v>0</v>
      </c>
      <c r="G104" s="134">
        <v>0</v>
      </c>
      <c r="H104" s="134">
        <v>0</v>
      </c>
      <c r="I104" s="134">
        <v>0</v>
      </c>
      <c r="J104" s="134">
        <v>0</v>
      </c>
      <c r="K104" s="134">
        <v>0</v>
      </c>
      <c r="L104" s="110">
        <f t="shared" si="12"/>
        <v>0</v>
      </c>
      <c r="M104" s="111">
        <f>IF(L103=0,0,(SUMPRODUCT(E103:K103,E104:K104))/L103)</f>
        <v>0</v>
      </c>
    </row>
    <row r="105" spans="1:13" ht="12" hidden="1" customHeight="1">
      <c r="A105" s="732"/>
      <c r="B105" s="728">
        <f>+B103+1</f>
        <v>7</v>
      </c>
      <c r="C105" s="725"/>
      <c r="D105" s="135" t="s">
        <v>3</v>
      </c>
      <c r="E105" s="130">
        <v>0</v>
      </c>
      <c r="F105" s="131">
        <v>0</v>
      </c>
      <c r="G105" s="131">
        <v>0</v>
      </c>
      <c r="H105" s="131">
        <v>0</v>
      </c>
      <c r="I105" s="131">
        <v>0</v>
      </c>
      <c r="J105" s="131">
        <v>0</v>
      </c>
      <c r="K105" s="131">
        <v>0</v>
      </c>
      <c r="L105" s="118">
        <f t="shared" si="12"/>
        <v>0</v>
      </c>
      <c r="M105" s="119">
        <f>IF(L106=0,0,(SUMPRODUCT(E105:K105,E106:K106))/(L106))</f>
        <v>0</v>
      </c>
    </row>
    <row r="106" spans="1:13" ht="12" hidden="1" customHeight="1">
      <c r="A106" s="732"/>
      <c r="B106" s="728"/>
      <c r="C106" s="726"/>
      <c r="D106" s="132" t="s">
        <v>5</v>
      </c>
      <c r="E106" s="133">
        <v>0</v>
      </c>
      <c r="F106" s="134">
        <v>0</v>
      </c>
      <c r="G106" s="134">
        <v>0</v>
      </c>
      <c r="H106" s="134">
        <v>0</v>
      </c>
      <c r="I106" s="134">
        <v>0</v>
      </c>
      <c r="J106" s="134">
        <v>0</v>
      </c>
      <c r="K106" s="134">
        <v>0</v>
      </c>
      <c r="L106" s="110">
        <f t="shared" si="12"/>
        <v>0</v>
      </c>
      <c r="M106" s="111">
        <f>IF(L105=0,0,(SUMPRODUCT(E105:K105,E106:K106))/L105)</f>
        <v>0</v>
      </c>
    </row>
    <row r="107" spans="1:13" ht="12" hidden="1" customHeight="1">
      <c r="A107" s="732"/>
      <c r="B107" s="728">
        <f>+B105+1</f>
        <v>8</v>
      </c>
      <c r="C107" s="725"/>
      <c r="D107" s="135" t="s">
        <v>3</v>
      </c>
      <c r="E107" s="130">
        <v>0</v>
      </c>
      <c r="F107" s="131">
        <v>0</v>
      </c>
      <c r="G107" s="131">
        <v>0</v>
      </c>
      <c r="H107" s="131">
        <v>0</v>
      </c>
      <c r="I107" s="131">
        <v>0</v>
      </c>
      <c r="J107" s="131">
        <v>0</v>
      </c>
      <c r="K107" s="131">
        <v>0</v>
      </c>
      <c r="L107" s="118">
        <f t="shared" si="12"/>
        <v>0</v>
      </c>
      <c r="M107" s="119">
        <f>IF(L108=0,0,(SUMPRODUCT(E107:K107,E108:K108))/(L108))</f>
        <v>0</v>
      </c>
    </row>
    <row r="108" spans="1:13" ht="12" hidden="1" customHeight="1">
      <c r="A108" s="732"/>
      <c r="B108" s="728"/>
      <c r="C108" s="726"/>
      <c r="D108" s="132" t="s">
        <v>5</v>
      </c>
      <c r="E108" s="133">
        <v>0</v>
      </c>
      <c r="F108" s="134">
        <v>0</v>
      </c>
      <c r="G108" s="134">
        <v>0</v>
      </c>
      <c r="H108" s="134">
        <v>0</v>
      </c>
      <c r="I108" s="134">
        <v>0</v>
      </c>
      <c r="J108" s="134">
        <v>0</v>
      </c>
      <c r="K108" s="134">
        <v>0</v>
      </c>
      <c r="L108" s="110">
        <f t="shared" si="12"/>
        <v>0</v>
      </c>
      <c r="M108" s="111">
        <f>IF(L107=0,0,(SUMPRODUCT(E107:K107,E108:K108))/L107)</f>
        <v>0</v>
      </c>
    </row>
    <row r="109" spans="1:13" ht="12" hidden="1" customHeight="1">
      <c r="A109" s="732"/>
      <c r="B109" s="728">
        <f>+B107+1</f>
        <v>9</v>
      </c>
      <c r="C109" s="725"/>
      <c r="D109" s="135" t="s">
        <v>3</v>
      </c>
      <c r="E109" s="130">
        <v>0</v>
      </c>
      <c r="F109" s="131">
        <v>0</v>
      </c>
      <c r="G109" s="131">
        <v>0</v>
      </c>
      <c r="H109" s="131">
        <v>0</v>
      </c>
      <c r="I109" s="131">
        <v>0</v>
      </c>
      <c r="J109" s="131">
        <v>0</v>
      </c>
      <c r="K109" s="131">
        <v>0</v>
      </c>
      <c r="L109" s="118">
        <f t="shared" si="12"/>
        <v>0</v>
      </c>
      <c r="M109" s="119">
        <f>IF(L110=0,0,(SUMPRODUCT(E109:K109,E110:K110))/(L110))</f>
        <v>0</v>
      </c>
    </row>
    <row r="110" spans="1:13" ht="12" hidden="1" customHeight="1">
      <c r="A110" s="732"/>
      <c r="B110" s="728"/>
      <c r="C110" s="726"/>
      <c r="D110" s="132" t="s">
        <v>5</v>
      </c>
      <c r="E110" s="133">
        <v>0</v>
      </c>
      <c r="F110" s="134">
        <v>0</v>
      </c>
      <c r="G110" s="134">
        <v>0</v>
      </c>
      <c r="H110" s="134">
        <v>0</v>
      </c>
      <c r="I110" s="134">
        <v>0</v>
      </c>
      <c r="J110" s="134">
        <v>0</v>
      </c>
      <c r="K110" s="134">
        <v>0</v>
      </c>
      <c r="L110" s="110">
        <f t="shared" si="12"/>
        <v>0</v>
      </c>
      <c r="M110" s="111">
        <f>IF(L109=0,0,(SUMPRODUCT(E109:K109,E110:K110))/L109)</f>
        <v>0</v>
      </c>
    </row>
    <row r="111" spans="1:13" ht="12" hidden="1" customHeight="1">
      <c r="A111" s="732"/>
      <c r="B111" s="728">
        <f>+B109+1</f>
        <v>10</v>
      </c>
      <c r="C111" s="725"/>
      <c r="D111" s="135" t="s">
        <v>3</v>
      </c>
      <c r="E111" s="130">
        <v>0</v>
      </c>
      <c r="F111" s="131">
        <v>0</v>
      </c>
      <c r="G111" s="131">
        <v>0</v>
      </c>
      <c r="H111" s="131">
        <v>0</v>
      </c>
      <c r="I111" s="131">
        <v>0</v>
      </c>
      <c r="J111" s="131">
        <v>0</v>
      </c>
      <c r="K111" s="131">
        <v>0</v>
      </c>
      <c r="L111" s="118">
        <f t="shared" si="12"/>
        <v>0</v>
      </c>
      <c r="M111" s="119">
        <f>IF(L112=0,0,(SUMPRODUCT(E111:K111,E112:K112))/(L112))</f>
        <v>0</v>
      </c>
    </row>
    <row r="112" spans="1:13" ht="12" hidden="1" customHeight="1">
      <c r="A112" s="732"/>
      <c r="B112" s="728"/>
      <c r="C112" s="726"/>
      <c r="D112" s="132" t="s">
        <v>5</v>
      </c>
      <c r="E112" s="133">
        <v>0</v>
      </c>
      <c r="F112" s="134">
        <v>0</v>
      </c>
      <c r="G112" s="134">
        <v>0</v>
      </c>
      <c r="H112" s="134">
        <v>0</v>
      </c>
      <c r="I112" s="134">
        <v>0</v>
      </c>
      <c r="J112" s="134">
        <v>0</v>
      </c>
      <c r="K112" s="134">
        <v>0</v>
      </c>
      <c r="L112" s="110">
        <f t="shared" si="12"/>
        <v>0</v>
      </c>
      <c r="M112" s="111">
        <f>IF(L111=0,0,(SUMPRODUCT(E111:K111,E112:K112))/L111)</f>
        <v>0</v>
      </c>
    </row>
    <row r="113" spans="1:13" ht="12" hidden="1" customHeight="1">
      <c r="A113" s="732"/>
      <c r="B113" s="728">
        <f>+B111+1</f>
        <v>11</v>
      </c>
      <c r="C113" s="725"/>
      <c r="D113" s="135" t="s">
        <v>3</v>
      </c>
      <c r="E113" s="130">
        <v>0</v>
      </c>
      <c r="F113" s="131">
        <v>0</v>
      </c>
      <c r="G113" s="131">
        <v>0</v>
      </c>
      <c r="H113" s="131">
        <v>0</v>
      </c>
      <c r="I113" s="131">
        <v>0</v>
      </c>
      <c r="J113" s="131">
        <v>0</v>
      </c>
      <c r="K113" s="131">
        <v>0</v>
      </c>
      <c r="L113" s="118">
        <f t="shared" si="12"/>
        <v>0</v>
      </c>
      <c r="M113" s="119">
        <f>IF(L114=0,0,(SUMPRODUCT(E113:K113,E114:K114))/(L114))</f>
        <v>0</v>
      </c>
    </row>
    <row r="114" spans="1:13" ht="12" hidden="1" customHeight="1">
      <c r="A114" s="732"/>
      <c r="B114" s="728"/>
      <c r="C114" s="726"/>
      <c r="D114" s="132" t="s">
        <v>5</v>
      </c>
      <c r="E114" s="133">
        <v>0</v>
      </c>
      <c r="F114" s="134">
        <v>0</v>
      </c>
      <c r="G114" s="134">
        <v>0</v>
      </c>
      <c r="H114" s="134">
        <v>0</v>
      </c>
      <c r="I114" s="134">
        <v>0</v>
      </c>
      <c r="J114" s="134">
        <v>0</v>
      </c>
      <c r="K114" s="134">
        <v>0</v>
      </c>
      <c r="L114" s="110">
        <f t="shared" si="12"/>
        <v>0</v>
      </c>
      <c r="M114" s="111">
        <f>IF(L113=0,0,(SUMPRODUCT(E113:K113,E114:K114))/L113)</f>
        <v>0</v>
      </c>
    </row>
    <row r="115" spans="1:13" ht="12" hidden="1" customHeight="1">
      <c r="A115" s="732"/>
      <c r="B115" s="728">
        <f>+B113+1</f>
        <v>12</v>
      </c>
      <c r="C115" s="725"/>
      <c r="D115" s="135" t="s">
        <v>3</v>
      </c>
      <c r="E115" s="136">
        <v>0</v>
      </c>
      <c r="F115" s="137">
        <v>0</v>
      </c>
      <c r="G115" s="137">
        <v>0</v>
      </c>
      <c r="H115" s="137">
        <v>0</v>
      </c>
      <c r="I115" s="137">
        <v>0</v>
      </c>
      <c r="J115" s="137">
        <v>0</v>
      </c>
      <c r="K115" s="137">
        <v>0</v>
      </c>
      <c r="L115" s="118">
        <f t="shared" si="12"/>
        <v>0</v>
      </c>
      <c r="M115" s="119">
        <f>IF(L116=0,0,(SUMPRODUCT(E115:K115,E116:K116))/(L116))</f>
        <v>0</v>
      </c>
    </row>
    <row r="116" spans="1:13" ht="12" hidden="1" customHeight="1">
      <c r="A116" s="732"/>
      <c r="B116" s="728"/>
      <c r="C116" s="726"/>
      <c r="D116" s="132" t="s">
        <v>5</v>
      </c>
      <c r="E116" s="138">
        <v>0</v>
      </c>
      <c r="F116" s="139">
        <v>0</v>
      </c>
      <c r="G116" s="139">
        <v>0</v>
      </c>
      <c r="H116" s="139">
        <v>0</v>
      </c>
      <c r="I116" s="139">
        <v>0</v>
      </c>
      <c r="J116" s="139">
        <v>0</v>
      </c>
      <c r="K116" s="139">
        <v>0</v>
      </c>
      <c r="L116" s="110">
        <f t="shared" si="12"/>
        <v>0</v>
      </c>
      <c r="M116" s="111">
        <f>IF(L115=0,0,(SUMPRODUCT(E115:K115,E116:K116))/L115)</f>
        <v>0</v>
      </c>
    </row>
    <row r="117" spans="1:13" ht="12" hidden="1" customHeight="1">
      <c r="A117" s="732"/>
      <c r="B117" s="728">
        <f>+B115+1</f>
        <v>13</v>
      </c>
      <c r="C117" s="751"/>
      <c r="D117" s="135" t="s">
        <v>3</v>
      </c>
      <c r="E117" s="130">
        <v>0</v>
      </c>
      <c r="F117" s="131">
        <v>0</v>
      </c>
      <c r="G117" s="131">
        <v>0</v>
      </c>
      <c r="H117" s="131">
        <v>0</v>
      </c>
      <c r="I117" s="131">
        <v>0</v>
      </c>
      <c r="J117" s="131">
        <v>0</v>
      </c>
      <c r="K117" s="131">
        <v>0</v>
      </c>
      <c r="L117" s="118">
        <f t="shared" si="12"/>
        <v>0</v>
      </c>
      <c r="M117" s="119">
        <f>IF(L118=0,0,(SUMPRODUCT(E117:K117,E118:K118))/(L118))</f>
        <v>0</v>
      </c>
    </row>
    <row r="118" spans="1:13" ht="12" hidden="1" customHeight="1">
      <c r="A118" s="732"/>
      <c r="B118" s="728"/>
      <c r="C118" s="752"/>
      <c r="D118" s="132" t="s">
        <v>5</v>
      </c>
      <c r="E118" s="133">
        <v>0</v>
      </c>
      <c r="F118" s="134">
        <v>0</v>
      </c>
      <c r="G118" s="134">
        <v>0</v>
      </c>
      <c r="H118" s="134">
        <v>0</v>
      </c>
      <c r="I118" s="134">
        <v>0</v>
      </c>
      <c r="J118" s="134">
        <v>0</v>
      </c>
      <c r="K118" s="134">
        <v>0</v>
      </c>
      <c r="L118" s="110">
        <f t="shared" si="12"/>
        <v>0</v>
      </c>
      <c r="M118" s="111">
        <f>IF(L117=0,0,(SUMPRODUCT(E117:K117,E118:K118))/L117)</f>
        <v>0</v>
      </c>
    </row>
    <row r="119" spans="1:13" ht="12" hidden="1" customHeight="1">
      <c r="A119" s="732"/>
      <c r="B119" s="728">
        <f>+B117+1</f>
        <v>14</v>
      </c>
      <c r="C119" s="751"/>
      <c r="D119" s="114" t="s">
        <v>3</v>
      </c>
      <c r="E119" s="130">
        <v>0</v>
      </c>
      <c r="F119" s="131">
        <v>0</v>
      </c>
      <c r="G119" s="131">
        <v>0</v>
      </c>
      <c r="H119" s="131">
        <v>0</v>
      </c>
      <c r="I119" s="131">
        <v>0</v>
      </c>
      <c r="J119" s="131">
        <v>0</v>
      </c>
      <c r="K119" s="131">
        <v>0</v>
      </c>
      <c r="L119" s="118">
        <f t="shared" si="12"/>
        <v>0</v>
      </c>
      <c r="M119" s="119">
        <f>IF(L120=0,0,(SUMPRODUCT(E119:K119,E120:K120))/(L120))</f>
        <v>0</v>
      </c>
    </row>
    <row r="120" spans="1:13" ht="12" hidden="1" customHeight="1">
      <c r="A120" s="750"/>
      <c r="B120" s="728"/>
      <c r="C120" s="752"/>
      <c r="D120" s="106" t="s">
        <v>5</v>
      </c>
      <c r="E120" s="133">
        <v>0</v>
      </c>
      <c r="F120" s="134">
        <v>0</v>
      </c>
      <c r="G120" s="134">
        <v>0</v>
      </c>
      <c r="H120" s="134">
        <v>0</v>
      </c>
      <c r="I120" s="134">
        <v>0</v>
      </c>
      <c r="J120" s="134">
        <v>0</v>
      </c>
      <c r="K120" s="134">
        <v>0</v>
      </c>
      <c r="L120" s="110">
        <f t="shared" si="12"/>
        <v>0</v>
      </c>
      <c r="M120" s="111">
        <f>IF(L119=0,0,(SUMPRODUCT(E119:K119,E120:K120))/L119)</f>
        <v>0</v>
      </c>
    </row>
    <row r="121" spans="1:13" ht="12" customHeight="1">
      <c r="A121" s="733" t="s">
        <v>6</v>
      </c>
      <c r="B121" s="734"/>
      <c r="C121" s="734"/>
      <c r="D121" s="122" t="s">
        <v>3</v>
      </c>
      <c r="E121" s="140">
        <f>E81+E83+E85+E89+E87+E91+E93+E95+E97+E99+E101+E103+E105+E107+E109+E111+E113+E115+E117+E119</f>
        <v>20253.75</v>
      </c>
      <c r="F121" s="141">
        <f t="shared" ref="F121:K121" si="13">F81+F83+F85+F89+F87+F91+F93+F95+F97+F99+F101+F103+F105+F107+F109+F111+F113+F115+F117+F119</f>
        <v>19900.71</v>
      </c>
      <c r="G121" s="141">
        <f t="shared" si="13"/>
        <v>17263.650000000001</v>
      </c>
      <c r="H121" s="141">
        <f t="shared" si="13"/>
        <v>7262.29</v>
      </c>
      <c r="I121" s="141">
        <f t="shared" si="13"/>
        <v>22576.16</v>
      </c>
      <c r="J121" s="141">
        <f t="shared" si="13"/>
        <v>22931.489999999998</v>
      </c>
      <c r="K121" s="141">
        <f t="shared" si="13"/>
        <v>16480.66</v>
      </c>
      <c r="L121" s="104">
        <f>SUM(E121:K121)</f>
        <v>126668.70999999999</v>
      </c>
      <c r="M121" s="105">
        <f>IF(SUM(E122:K122)=0,0,SUMPRODUCT(E121:K121,E122:K122)/SUM(E122:K122))</f>
        <v>18023.733043058408</v>
      </c>
    </row>
    <row r="122" spans="1:13" ht="12" customHeight="1">
      <c r="A122" s="721" t="s">
        <v>1</v>
      </c>
      <c r="B122" s="722"/>
      <c r="C122" s="722"/>
      <c r="D122" s="142" t="s">
        <v>5</v>
      </c>
      <c r="E122" s="143">
        <f t="shared" ref="E122:K122" si="14">IF(E121=0,0,(E81*E82+E83*E84+E85*E86+E87*E88+E89*E90+E91*E92+E93*E94+E95*E96+E97*E98+E99*E100+E101*E102+E103*E104+E105*E106+E107*E108+E109*E110+E111*E112+E113*E114+E115*E116+E117*E118+E119*E120)/E121)</f>
        <v>3435.72298466032</v>
      </c>
      <c r="F122" s="144">
        <f t="shared" si="14"/>
        <v>3349.8548842074783</v>
      </c>
      <c r="G122" s="144">
        <f t="shared" si="14"/>
        <v>3519.6280082836197</v>
      </c>
      <c r="H122" s="144">
        <f t="shared" si="14"/>
        <v>3361.1098948182607</v>
      </c>
      <c r="I122" s="144">
        <f t="shared" si="14"/>
        <v>3109.4810143064697</v>
      </c>
      <c r="J122" s="144">
        <f t="shared" si="14"/>
        <v>3182.3387200983707</v>
      </c>
      <c r="K122" s="144">
        <f t="shared" si="14"/>
        <v>3160.9319382913714</v>
      </c>
      <c r="L122" s="127">
        <f>L82+L84+L86+L88+L90+L92+L94+L96+L98+L100+L102+L104+L106+L108+L110+L112+L114+L116+L118+L120</f>
        <v>84927.07921597379</v>
      </c>
      <c r="M122" s="128">
        <f>IF(L121=0,0,(SUMPRODUCT(E121:K121,E122:K122))/L121)</f>
        <v>3289.6198266100646</v>
      </c>
    </row>
    <row r="123" spans="1:13" hidden="1">
      <c r="A123" s="731" t="s">
        <v>81</v>
      </c>
      <c r="B123" s="727">
        <v>1</v>
      </c>
      <c r="C123" s="725" t="s">
        <v>257</v>
      </c>
      <c r="D123" s="129" t="s">
        <v>3</v>
      </c>
      <c r="E123" s="116"/>
      <c r="F123" s="116"/>
      <c r="G123" s="103"/>
      <c r="H123" s="177"/>
      <c r="I123" s="170"/>
      <c r="J123" s="170"/>
      <c r="K123" s="358"/>
      <c r="L123" s="112">
        <f>SUM(E123:K123)</f>
        <v>0</v>
      </c>
      <c r="M123" s="113">
        <f>IF(L124=0,0,(SUMPRODUCT(E123:K123,E124:K124))/(L124))</f>
        <v>0</v>
      </c>
    </row>
    <row r="124" spans="1:13" hidden="1">
      <c r="A124" s="732"/>
      <c r="B124" s="724"/>
      <c r="C124" s="726"/>
      <c r="D124" s="132" t="s">
        <v>5</v>
      </c>
      <c r="E124" s="108"/>
      <c r="F124" s="108"/>
      <c r="G124" s="108"/>
      <c r="H124" s="109"/>
      <c r="I124" s="109"/>
      <c r="J124" s="108"/>
      <c r="K124" s="353"/>
      <c r="L124" s="110">
        <f t="shared" ref="L124:L138" si="15">SUM(E124:K124)</f>
        <v>0</v>
      </c>
      <c r="M124" s="111">
        <f>IF(L123=0,0,(SUMPRODUCT(E123:K123,E124:K124))/L123)</f>
        <v>0</v>
      </c>
    </row>
    <row r="125" spans="1:13">
      <c r="A125" s="732"/>
      <c r="B125" s="723">
        <v>1</v>
      </c>
      <c r="C125" s="725" t="s">
        <v>253</v>
      </c>
      <c r="D125" s="135" t="s">
        <v>3</v>
      </c>
      <c r="E125" s="116">
        <v>5797.82</v>
      </c>
      <c r="F125" s="116">
        <v>5199.5</v>
      </c>
      <c r="G125" s="116"/>
      <c r="H125" s="172">
        <v>2175.38</v>
      </c>
      <c r="I125" s="131">
        <v>4575.04</v>
      </c>
      <c r="J125" s="131">
        <v>4369.42</v>
      </c>
      <c r="K125" s="358">
        <v>2595.54</v>
      </c>
      <c r="L125" s="118">
        <f t="shared" si="15"/>
        <v>24712.700000000004</v>
      </c>
      <c r="M125" s="119">
        <f>IF(L126=0,0,(SUMPRODUCT(E125:K125,E126:K126))/(L126))</f>
        <v>4079.7808843284588</v>
      </c>
    </row>
    <row r="126" spans="1:13">
      <c r="A126" s="732"/>
      <c r="B126" s="724"/>
      <c r="C126" s="726"/>
      <c r="D126" s="132" t="s">
        <v>5</v>
      </c>
      <c r="E126" s="108">
        <v>4638</v>
      </c>
      <c r="F126" s="108">
        <v>4405.7</v>
      </c>
      <c r="G126" s="108"/>
      <c r="H126" s="109">
        <v>4765</v>
      </c>
      <c r="I126" s="109">
        <v>4641</v>
      </c>
      <c r="J126" s="108">
        <v>5102.2</v>
      </c>
      <c r="K126" s="353">
        <v>5122.6428571428596</v>
      </c>
      <c r="L126" s="110">
        <f t="shared" si="15"/>
        <v>28674.54285714286</v>
      </c>
      <c r="M126" s="111">
        <f>IF(L125=0,0,(SUMPRODUCT(E125:K125,E126:K126))/L125)</f>
        <v>4733.8353079764074</v>
      </c>
    </row>
    <row r="127" spans="1:13" hidden="1">
      <c r="A127" s="732"/>
      <c r="B127" s="723">
        <v>3</v>
      </c>
      <c r="C127" s="553" t="s">
        <v>258</v>
      </c>
      <c r="D127" s="135" t="s">
        <v>3</v>
      </c>
      <c r="E127" s="116"/>
      <c r="F127" s="116"/>
      <c r="G127" s="116"/>
      <c r="H127" s="172"/>
      <c r="I127" s="131"/>
      <c r="J127" s="131"/>
      <c r="K127" s="358"/>
      <c r="L127" s="118">
        <f t="shared" si="15"/>
        <v>0</v>
      </c>
      <c r="M127" s="119">
        <f>IF(L128=0,0,(SUMPRODUCT(E127:K127,E128:K128))/(L128))</f>
        <v>0</v>
      </c>
    </row>
    <row r="128" spans="1:13" hidden="1">
      <c r="A128" s="732"/>
      <c r="B128" s="724"/>
      <c r="C128" s="554"/>
      <c r="D128" s="132" t="s">
        <v>5</v>
      </c>
      <c r="E128" s="108"/>
      <c r="F128" s="108"/>
      <c r="G128" s="108"/>
      <c r="H128" s="108"/>
      <c r="I128" s="108"/>
      <c r="J128" s="108"/>
      <c r="K128" s="353"/>
      <c r="L128" s="110">
        <f t="shared" si="15"/>
        <v>0</v>
      </c>
      <c r="M128" s="111">
        <f>IF(L127=0,0,(SUMPRODUCT(E127:K127,E128:K128))/L127)</f>
        <v>0</v>
      </c>
    </row>
    <row r="129" spans="1:13" hidden="1">
      <c r="A129" s="732"/>
      <c r="B129" s="723">
        <f>B125+1</f>
        <v>2</v>
      </c>
      <c r="C129" s="553" t="s">
        <v>101</v>
      </c>
      <c r="D129" s="135" t="s">
        <v>3</v>
      </c>
      <c r="E129" s="116"/>
      <c r="F129" s="116"/>
      <c r="G129" s="116"/>
      <c r="H129" s="358"/>
      <c r="I129" s="358"/>
      <c r="J129" s="358"/>
      <c r="K129" s="358"/>
      <c r="L129" s="118">
        <f t="shared" si="15"/>
        <v>0</v>
      </c>
      <c r="M129" s="119">
        <f>IF(L130=0,0,(SUMPRODUCT(E129:K129,E130:K130))/(L130))</f>
        <v>0</v>
      </c>
    </row>
    <row r="130" spans="1:13" hidden="1">
      <c r="A130" s="732"/>
      <c r="B130" s="724"/>
      <c r="C130" s="554"/>
      <c r="D130" s="132" t="s">
        <v>5</v>
      </c>
      <c r="E130" s="108"/>
      <c r="F130" s="108"/>
      <c r="G130" s="108"/>
      <c r="H130" s="353"/>
      <c r="I130" s="353"/>
      <c r="J130" s="353"/>
      <c r="K130" s="353"/>
      <c r="L130" s="110">
        <f t="shared" si="15"/>
        <v>0</v>
      </c>
      <c r="M130" s="111">
        <f>IF(L129=0,0,(SUMPRODUCT(E129:K129,E130:K130))/L129)</f>
        <v>0</v>
      </c>
    </row>
    <row r="131" spans="1:13">
      <c r="A131" s="732"/>
      <c r="B131" s="723">
        <f>B125+1</f>
        <v>2</v>
      </c>
      <c r="C131" s="553" t="s">
        <v>100</v>
      </c>
      <c r="D131" s="135" t="s">
        <v>3</v>
      </c>
      <c r="E131" s="358">
        <v>12576.46</v>
      </c>
      <c r="F131" s="358">
        <v>10751.72</v>
      </c>
      <c r="G131" s="116">
        <v>2193.46</v>
      </c>
      <c r="H131" s="172">
        <v>4630.67</v>
      </c>
      <c r="I131" s="131">
        <v>11553.03</v>
      </c>
      <c r="J131" s="131">
        <v>12082.42</v>
      </c>
      <c r="K131" s="131">
        <v>7154.25</v>
      </c>
      <c r="L131" s="118">
        <f t="shared" si="15"/>
        <v>60942.009999999995</v>
      </c>
      <c r="M131" s="119">
        <f>IF(L132=0,0,(SUMPRODUCT(E131:K131,E132:K132))/(L132))</f>
        <v>8782.9448053737633</v>
      </c>
    </row>
    <row r="132" spans="1:13">
      <c r="A132" s="732"/>
      <c r="B132" s="724"/>
      <c r="C132" s="554"/>
      <c r="D132" s="132" t="s">
        <v>5</v>
      </c>
      <c r="E132" s="353">
        <v>3601.4334600760499</v>
      </c>
      <c r="F132" s="353">
        <v>3972.32051282051</v>
      </c>
      <c r="G132" s="108">
        <v>3990.93103448276</v>
      </c>
      <c r="H132" s="171">
        <v>3883.0666666666698</v>
      </c>
      <c r="I132" s="134">
        <v>4520.71875</v>
      </c>
      <c r="J132" s="423">
        <v>5151.1915708812303</v>
      </c>
      <c r="K132" s="423">
        <v>5268</v>
      </c>
      <c r="L132" s="110">
        <f t="shared" si="15"/>
        <v>30387.661994927221</v>
      </c>
      <c r="M132" s="111">
        <f>IF(L131=0,0,(SUMPRODUCT(E131:K131,E132:K132))/L131)</f>
        <v>4379.4610329688794</v>
      </c>
    </row>
    <row r="133" spans="1:13">
      <c r="A133" s="732"/>
      <c r="B133" s="723">
        <f>B131+1</f>
        <v>3</v>
      </c>
      <c r="C133" s="553" t="s">
        <v>135</v>
      </c>
      <c r="D133" s="135" t="s">
        <v>3</v>
      </c>
      <c r="E133" s="116">
        <v>11946.14</v>
      </c>
      <c r="F133" s="116">
        <v>12392.08</v>
      </c>
      <c r="G133" s="116">
        <v>11037.78</v>
      </c>
      <c r="H133" s="172">
        <v>5889.92</v>
      </c>
      <c r="I133" s="131">
        <v>14350.37</v>
      </c>
      <c r="J133" s="131">
        <v>11688.88</v>
      </c>
      <c r="K133" s="131">
        <v>7606.21</v>
      </c>
      <c r="L133" s="118">
        <f t="shared" si="15"/>
        <v>74911.38</v>
      </c>
      <c r="M133" s="119">
        <f>IF(L134=0,0,(SUMPRODUCT(E133:K133,E134:K134))/(L134))</f>
        <v>10653.563142452991</v>
      </c>
    </row>
    <row r="134" spans="1:13">
      <c r="A134" s="732"/>
      <c r="B134" s="724"/>
      <c r="C134" s="554"/>
      <c r="D134" s="132" t="s">
        <v>5</v>
      </c>
      <c r="E134" s="108">
        <v>3020.01369863014</v>
      </c>
      <c r="F134" s="108">
        <v>3213</v>
      </c>
      <c r="G134" s="108">
        <v>3310.8651162790702</v>
      </c>
      <c r="H134" s="171">
        <v>3255</v>
      </c>
      <c r="I134" s="134">
        <v>3106.91798107256</v>
      </c>
      <c r="J134" s="134">
        <v>3165.4787644787598</v>
      </c>
      <c r="K134" s="134">
        <v>3287.7172413793101</v>
      </c>
      <c r="L134" s="110">
        <f t="shared" si="15"/>
        <v>22358.992801839839</v>
      </c>
      <c r="M134" s="111">
        <f>IF(L133=0,0,(SUMPRODUCT(E133:K133,E134:K134))/L133)</f>
        <v>3179.7964690552044</v>
      </c>
    </row>
    <row r="135" spans="1:13" s="327" customFormat="1">
      <c r="A135" s="732"/>
      <c r="B135" s="723">
        <f>B133+1</f>
        <v>4</v>
      </c>
      <c r="C135" s="553" t="s">
        <v>263</v>
      </c>
      <c r="D135" s="135" t="s">
        <v>3</v>
      </c>
      <c r="E135" s="358"/>
      <c r="F135" s="358"/>
      <c r="G135" s="358"/>
      <c r="H135" s="172"/>
      <c r="I135" s="131"/>
      <c r="J135" s="131"/>
      <c r="K135" s="131">
        <v>2147.46</v>
      </c>
      <c r="L135" s="360">
        <f>SUM(E135:K135)</f>
        <v>2147.46</v>
      </c>
      <c r="M135" s="361">
        <f>IF(L136=0,0,(SUMPRODUCT(E135:K135,E136:K136))/(L136))</f>
        <v>2147.46</v>
      </c>
    </row>
    <row r="136" spans="1:13" s="327" customFormat="1">
      <c r="A136" s="732"/>
      <c r="B136" s="724"/>
      <c r="C136" s="554"/>
      <c r="D136" s="132" t="s">
        <v>5</v>
      </c>
      <c r="E136" s="353"/>
      <c r="F136" s="353"/>
      <c r="G136" s="353"/>
      <c r="H136" s="171"/>
      <c r="I136" s="134"/>
      <c r="J136" s="134"/>
      <c r="K136" s="134">
        <v>3200</v>
      </c>
      <c r="L136" s="355">
        <f>SUM(E136:K136)</f>
        <v>3200</v>
      </c>
      <c r="M136" s="356">
        <f>IF(L135=0,0,(SUMPRODUCT(E135:K135,E136:K136))/L135)</f>
        <v>3200</v>
      </c>
    </row>
    <row r="137" spans="1:13" hidden="1">
      <c r="A137" s="732"/>
      <c r="B137" s="728">
        <v>8</v>
      </c>
      <c r="C137" s="553"/>
      <c r="D137" s="135" t="s">
        <v>3</v>
      </c>
      <c r="E137" s="116"/>
      <c r="F137" s="116"/>
      <c r="G137" s="116"/>
      <c r="H137" s="172"/>
      <c r="I137" s="131"/>
      <c r="J137" s="131"/>
      <c r="K137" s="131"/>
      <c r="L137" s="118">
        <f t="shared" si="15"/>
        <v>0</v>
      </c>
      <c r="M137" s="119">
        <f>IF(L138=0,0,(SUMPRODUCT(E137:K137,E138:K138))/(L138))</f>
        <v>0</v>
      </c>
    </row>
    <row r="138" spans="1:13" hidden="1">
      <c r="A138" s="732"/>
      <c r="B138" s="728"/>
      <c r="C138" s="554"/>
      <c r="D138" s="132" t="s">
        <v>5</v>
      </c>
      <c r="E138" s="108"/>
      <c r="F138" s="108"/>
      <c r="G138" s="108"/>
      <c r="H138" s="171"/>
      <c r="I138" s="134"/>
      <c r="J138" s="134"/>
      <c r="K138" s="134"/>
      <c r="L138" s="110">
        <f t="shared" si="15"/>
        <v>0</v>
      </c>
      <c r="M138" s="111">
        <f>IF(L137=0,0,(SUMPRODUCT(E137:K137,E138:K138))/L137)</f>
        <v>0</v>
      </c>
    </row>
    <row r="139" spans="1:13">
      <c r="A139" s="733" t="s">
        <v>6</v>
      </c>
      <c r="B139" s="734"/>
      <c r="C139" s="734"/>
      <c r="D139" s="122" t="s">
        <v>3</v>
      </c>
      <c r="E139" s="364">
        <f>E123+E125+E127+E129+E131+E133+E135+E137</f>
        <v>30320.42</v>
      </c>
      <c r="F139" s="365">
        <f t="shared" ref="F139:K139" si="16">F123+F125+F127+F129+F131+F133+F135+F137</f>
        <v>28343.3</v>
      </c>
      <c r="G139" s="365">
        <f t="shared" si="16"/>
        <v>13231.240000000002</v>
      </c>
      <c r="H139" s="365">
        <f t="shared" si="16"/>
        <v>12695.970000000001</v>
      </c>
      <c r="I139" s="365">
        <f t="shared" si="16"/>
        <v>30478.440000000002</v>
      </c>
      <c r="J139" s="365">
        <f t="shared" si="16"/>
        <v>28140.720000000001</v>
      </c>
      <c r="K139" s="365">
        <f t="shared" si="16"/>
        <v>19503.46</v>
      </c>
      <c r="L139" s="104">
        <f>SUM(E139:K139)</f>
        <v>162713.55000000002</v>
      </c>
      <c r="M139" s="105">
        <f>IF(SUM(E140:K140)=0,0,SUMPRODUCT(E139:K139,E140:K140)/SUM(E140:K140))</f>
        <v>23383.481956441279</v>
      </c>
    </row>
    <row r="140" spans="1:13">
      <c r="A140" s="721" t="s">
        <v>1</v>
      </c>
      <c r="B140" s="722"/>
      <c r="C140" s="722"/>
      <c r="D140" s="142" t="s">
        <v>5</v>
      </c>
      <c r="E140" s="366">
        <f t="shared" ref="E140:K140" si="17">IF(E139=0,0,(E123*E124+E125*E126+E127*E128+E129*E130+E131*E132+E133*E134+E135*E136+E137*E138)/E139)</f>
        <v>3570.5666167903182</v>
      </c>
      <c r="F140" s="367">
        <f t="shared" si="17"/>
        <v>3719.8374252152198</v>
      </c>
      <c r="G140" s="367">
        <f t="shared" si="17"/>
        <v>3423.6056749072154</v>
      </c>
      <c r="H140" s="367">
        <f t="shared" si="17"/>
        <v>3742.8078060465918</v>
      </c>
      <c r="I140" s="367">
        <f t="shared" si="17"/>
        <v>3873.1044819996268</v>
      </c>
      <c r="J140" s="367">
        <f t="shared" si="17"/>
        <v>4318.7742248381446</v>
      </c>
      <c r="K140" s="367">
        <f t="shared" si="17"/>
        <v>4248.6591199705235</v>
      </c>
      <c r="L140" s="127">
        <f>L124+L126+L128+L130+L132+L134+L138</f>
        <v>81421.197653909912</v>
      </c>
      <c r="M140" s="128">
        <f>IF(L139=0,0,(SUMPRODUCT(E139:K139,E140:K140))/L139)</f>
        <v>3865.4053303936944</v>
      </c>
    </row>
    <row r="141" spans="1:13" s="327" customFormat="1">
      <c r="A141" s="731" t="s">
        <v>103</v>
      </c>
      <c r="B141" s="727">
        <v>1</v>
      </c>
      <c r="C141" s="725" t="s">
        <v>257</v>
      </c>
      <c r="D141" s="129" t="s">
        <v>3</v>
      </c>
      <c r="E141" s="358">
        <v>2940.22</v>
      </c>
      <c r="F141" s="358">
        <v>4441.25</v>
      </c>
      <c r="G141" s="103">
        <v>3624.83</v>
      </c>
      <c r="H141" s="358">
        <v>1516.58</v>
      </c>
      <c r="I141" s="170">
        <v>4658.67</v>
      </c>
      <c r="J141" s="358">
        <v>4448.87</v>
      </c>
      <c r="K141" s="358">
        <v>1121.83</v>
      </c>
      <c r="L141" s="112">
        <f>SUM(E141:K141)</f>
        <v>22752.25</v>
      </c>
      <c r="M141" s="113">
        <f>IF(L142=0,0,(SUMPRODUCT(E141:K141,E142:K142))/(L142))</f>
        <v>3188.5418129793811</v>
      </c>
    </row>
    <row r="142" spans="1:13" s="327" customFormat="1">
      <c r="A142" s="732"/>
      <c r="B142" s="724"/>
      <c r="C142" s="726"/>
      <c r="D142" s="132" t="s">
        <v>5</v>
      </c>
      <c r="E142" s="353">
        <v>5205</v>
      </c>
      <c r="F142" s="353">
        <v>5733.7250000000004</v>
      </c>
      <c r="G142" s="353">
        <v>5138.0144927536203</v>
      </c>
      <c r="H142" s="353">
        <v>5820</v>
      </c>
      <c r="I142" s="354">
        <v>5839.75</v>
      </c>
      <c r="J142" s="353">
        <v>5517.4387755101998</v>
      </c>
      <c r="K142" s="353">
        <v>6745</v>
      </c>
      <c r="L142" s="355">
        <f t="shared" ref="L142:L152" si="18">SUM(E142:K142)</f>
        <v>39998.928268263822</v>
      </c>
      <c r="M142" s="356">
        <f>IF(L141=0,0,(SUMPRODUCT(E141:K141,E142:K142))/L141)</f>
        <v>5605.522761824529</v>
      </c>
    </row>
    <row r="143" spans="1:13" s="327" customFormat="1">
      <c r="A143" s="732"/>
      <c r="B143" s="723">
        <v>2</v>
      </c>
      <c r="C143" s="725" t="s">
        <v>114</v>
      </c>
      <c r="D143" s="135" t="s">
        <v>3</v>
      </c>
      <c r="E143" s="358">
        <v>1979.71</v>
      </c>
      <c r="F143" s="358">
        <v>3550.09</v>
      </c>
      <c r="G143" s="358">
        <v>4211.83</v>
      </c>
      <c r="H143" s="172">
        <v>1258.67</v>
      </c>
      <c r="I143" s="131">
        <v>4883.79</v>
      </c>
      <c r="J143" s="358">
        <v>1672.5</v>
      </c>
      <c r="K143" s="358">
        <v>3462.41</v>
      </c>
      <c r="L143" s="360">
        <f t="shared" si="18"/>
        <v>21019</v>
      </c>
      <c r="M143" s="361">
        <f>IF(L144=0,0,(SUMPRODUCT(E143:K143,E144:K144))/(L144))</f>
        <v>3018.2907993592512</v>
      </c>
    </row>
    <row r="144" spans="1:13" s="327" customFormat="1">
      <c r="A144" s="732"/>
      <c r="B144" s="724"/>
      <c r="C144" s="726"/>
      <c r="D144" s="132" t="s">
        <v>5</v>
      </c>
      <c r="E144" s="353">
        <v>6239</v>
      </c>
      <c r="F144" s="353">
        <v>6841.203125</v>
      </c>
      <c r="G144" s="353">
        <v>6113.8876404494404</v>
      </c>
      <c r="H144" s="354">
        <v>5889</v>
      </c>
      <c r="I144" s="354">
        <v>6174.2252252252201</v>
      </c>
      <c r="J144" s="353">
        <v>6198</v>
      </c>
      <c r="K144" s="353">
        <v>6147</v>
      </c>
      <c r="L144" s="355">
        <f t="shared" si="18"/>
        <v>43602.315990674659</v>
      </c>
      <c r="M144" s="356">
        <f>IF(L143=0,0,(SUMPRODUCT(E143:K143,E144:K144))/L143)</f>
        <v>6261.2145765929918</v>
      </c>
    </row>
    <row r="145" spans="1:13" s="327" customFormat="1">
      <c r="A145" s="732"/>
      <c r="B145" s="727">
        <v>3</v>
      </c>
      <c r="C145" s="725" t="s">
        <v>124</v>
      </c>
      <c r="D145" s="135" t="s">
        <v>3</v>
      </c>
      <c r="E145" s="358">
        <v>5169.13</v>
      </c>
      <c r="F145" s="358">
        <v>6757.96</v>
      </c>
      <c r="G145" s="358">
        <v>6711.5</v>
      </c>
      <c r="H145" s="172">
        <v>3328.04</v>
      </c>
      <c r="I145" s="131">
        <v>9275.1200000000008</v>
      </c>
      <c r="J145" s="358">
        <v>11051.96</v>
      </c>
      <c r="K145" s="358">
        <v>0</v>
      </c>
      <c r="L145" s="360">
        <f t="shared" si="18"/>
        <v>42293.71</v>
      </c>
      <c r="M145" s="361">
        <f>IF(L146=0,0,(SUMPRODUCT(E145:K145,E146:K146))/(L146))</f>
        <v>6048.4994696384438</v>
      </c>
    </row>
    <row r="146" spans="1:13" s="327" customFormat="1">
      <c r="A146" s="732"/>
      <c r="B146" s="724"/>
      <c r="C146" s="726"/>
      <c r="D146" s="132" t="s">
        <v>5</v>
      </c>
      <c r="E146" s="353">
        <v>6472.2134831460698</v>
      </c>
      <c r="F146" s="353">
        <v>7101.7226890756301</v>
      </c>
      <c r="G146" s="353">
        <v>6924</v>
      </c>
      <c r="H146" s="353">
        <v>7031.81538461539</v>
      </c>
      <c r="I146" s="353">
        <v>7008.1649484536101</v>
      </c>
      <c r="J146" s="353">
        <v>7100.6548672566396</v>
      </c>
      <c r="K146" s="353">
        <v>7100.6548672566396</v>
      </c>
      <c r="L146" s="355">
        <f t="shared" si="18"/>
        <v>48739.226239803989</v>
      </c>
      <c r="M146" s="356">
        <f>IF(L145=0,0,(SUMPRODUCT(E145:K145,E146:K146))/L145)</f>
        <v>6970.28432979851</v>
      </c>
    </row>
    <row r="147" spans="1:13" s="327" customFormat="1">
      <c r="A147" s="732"/>
      <c r="B147" s="727">
        <v>4</v>
      </c>
      <c r="C147" s="553" t="s">
        <v>248</v>
      </c>
      <c r="D147" s="135" t="s">
        <v>3</v>
      </c>
      <c r="E147" s="358">
        <v>10086.870000000001</v>
      </c>
      <c r="F147" s="358">
        <v>10277.299999999999</v>
      </c>
      <c r="G147" s="358">
        <v>10361.99</v>
      </c>
      <c r="H147" s="172">
        <v>4783.41</v>
      </c>
      <c r="I147" s="131">
        <v>11514.5</v>
      </c>
      <c r="J147" s="358">
        <v>2968.04</v>
      </c>
      <c r="K147" s="358">
        <v>8872</v>
      </c>
      <c r="L147" s="360">
        <f t="shared" si="18"/>
        <v>58864.109999999993</v>
      </c>
      <c r="M147" s="361">
        <f>IF(L148=0,0,(SUMPRODUCT(E147:K147,E148:K148))/(L148))</f>
        <v>8385.4524076205835</v>
      </c>
    </row>
    <row r="148" spans="1:13" s="327" customFormat="1">
      <c r="A148" s="732"/>
      <c r="B148" s="724"/>
      <c r="C148" s="554"/>
      <c r="D148" s="132" t="s">
        <v>5</v>
      </c>
      <c r="E148" s="353">
        <v>6107.7808219178096</v>
      </c>
      <c r="F148" s="353">
        <v>6534.1797752808998</v>
      </c>
      <c r="G148" s="353">
        <v>6754.8505747126401</v>
      </c>
      <c r="H148" s="354">
        <v>6649</v>
      </c>
      <c r="I148" s="354">
        <v>6558.4919354838703</v>
      </c>
      <c r="J148" s="353">
        <v>6643.5757575757598</v>
      </c>
      <c r="K148" s="353">
        <v>6812</v>
      </c>
      <c r="L148" s="355">
        <f t="shared" si="18"/>
        <v>46059.878864970982</v>
      </c>
      <c r="M148" s="356">
        <f>IF(L147=0,0,(SUMPRODUCT(E147:K147,E148:K148))/L147)</f>
        <v>6561.4331402102807</v>
      </c>
    </row>
    <row r="149" spans="1:13" s="327" customFormat="1">
      <c r="A149" s="732"/>
      <c r="B149" s="723">
        <v>5</v>
      </c>
      <c r="C149" s="725" t="s">
        <v>261</v>
      </c>
      <c r="D149" s="135" t="s">
        <v>3</v>
      </c>
      <c r="E149" s="358">
        <v>3538.13</v>
      </c>
      <c r="F149" s="358">
        <v>3331.46</v>
      </c>
      <c r="G149" s="358">
        <v>3587.58</v>
      </c>
      <c r="H149" s="172">
        <v>1678.62</v>
      </c>
      <c r="I149" s="131">
        <v>2941.13</v>
      </c>
      <c r="J149" s="131">
        <v>5564.92</v>
      </c>
      <c r="K149" s="131">
        <v>3476.72</v>
      </c>
      <c r="L149" s="360">
        <f t="shared" si="18"/>
        <v>24118.560000000005</v>
      </c>
      <c r="M149" s="361">
        <f>IF(L150=0,0,(SUMPRODUCT(E149:K149,E150:K150))/(L150))</f>
        <v>3439.5433095496492</v>
      </c>
    </row>
    <row r="150" spans="1:13" s="327" customFormat="1">
      <c r="A150" s="732"/>
      <c r="B150" s="724"/>
      <c r="C150" s="726"/>
      <c r="D150" s="132" t="s">
        <v>5</v>
      </c>
      <c r="E150" s="353">
        <v>5535</v>
      </c>
      <c r="F150" s="353">
        <v>5872</v>
      </c>
      <c r="G150" s="353">
        <v>6024</v>
      </c>
      <c r="H150" s="171">
        <v>6731.5294117647099</v>
      </c>
      <c r="I150" s="423">
        <v>6341.8305084745798</v>
      </c>
      <c r="J150" s="423">
        <v>6573.6521739130403</v>
      </c>
      <c r="K150" s="423">
        <v>6463.3918918918898</v>
      </c>
      <c r="L150" s="355">
        <f t="shared" si="18"/>
        <v>43541.403986044228</v>
      </c>
      <c r="M150" s="356">
        <f>IF(L149=0,0,(SUMPRODUCT(E149:K149,E150:K150))/L149)</f>
        <v>6209.4314407077718</v>
      </c>
    </row>
    <row r="151" spans="1:13" s="327" customFormat="1" hidden="1">
      <c r="A151" s="732"/>
      <c r="B151" s="727">
        <v>6</v>
      </c>
      <c r="C151" s="725" t="s">
        <v>114</v>
      </c>
      <c r="D151" s="135" t="s">
        <v>3</v>
      </c>
      <c r="E151" s="358"/>
      <c r="F151" s="358"/>
      <c r="G151" s="358"/>
      <c r="H151" s="172"/>
      <c r="I151" s="131"/>
      <c r="J151" s="131"/>
      <c r="K151" s="131"/>
      <c r="L151" s="360">
        <f t="shared" si="18"/>
        <v>0</v>
      </c>
      <c r="M151" s="361">
        <f>IF(L152=0,0,(SUMPRODUCT(E151:K151,E152:K152))/(L152))</f>
        <v>0</v>
      </c>
    </row>
    <row r="152" spans="1:13" s="327" customFormat="1" hidden="1">
      <c r="A152" s="732"/>
      <c r="B152" s="724"/>
      <c r="C152" s="726"/>
      <c r="D152" s="132" t="s">
        <v>5</v>
      </c>
      <c r="E152" s="353"/>
      <c r="F152" s="353"/>
      <c r="G152" s="353"/>
      <c r="H152" s="171"/>
      <c r="I152" s="423"/>
      <c r="J152" s="423"/>
      <c r="K152" s="423"/>
      <c r="L152" s="355">
        <f t="shared" si="18"/>
        <v>0</v>
      </c>
      <c r="M152" s="356">
        <f>IF(L151=0,0,(SUMPRODUCT(E151:K151,E152:K152))/L151)</f>
        <v>0</v>
      </c>
    </row>
    <row r="153" spans="1:13" s="327" customFormat="1" hidden="1">
      <c r="A153" s="732"/>
      <c r="B153" s="728">
        <v>7</v>
      </c>
      <c r="C153" s="729" t="s">
        <v>109</v>
      </c>
      <c r="D153" s="135" t="s">
        <v>3</v>
      </c>
      <c r="E153" s="358"/>
      <c r="F153" s="358"/>
      <c r="G153" s="358"/>
      <c r="H153" s="172"/>
      <c r="I153" s="131"/>
      <c r="J153" s="131"/>
      <c r="K153" s="131"/>
      <c r="L153" s="360">
        <f>SUM(E153:K153)</f>
        <v>0</v>
      </c>
      <c r="M153" s="361">
        <f>IF(L154=0,0,(SUMPRODUCT(E153:K153,E154:K154))/(L154))</f>
        <v>0</v>
      </c>
    </row>
    <row r="154" spans="1:13" s="327" customFormat="1" hidden="1">
      <c r="A154" s="732"/>
      <c r="B154" s="728"/>
      <c r="C154" s="730"/>
      <c r="D154" s="132" t="s">
        <v>5</v>
      </c>
      <c r="E154" s="353"/>
      <c r="F154" s="353"/>
      <c r="G154" s="353"/>
      <c r="H154" s="171"/>
      <c r="I154" s="423"/>
      <c r="J154" s="423"/>
      <c r="K154" s="423"/>
      <c r="L154" s="355">
        <f>SUM(E154:K154)</f>
        <v>0</v>
      </c>
      <c r="M154" s="356">
        <f>IF(L153=0,0,(SUMPRODUCT(E153:K153,E154:K154))/L153)</f>
        <v>0</v>
      </c>
    </row>
    <row r="155" spans="1:13" s="327" customFormat="1" hidden="1">
      <c r="A155" s="732"/>
      <c r="B155" s="728">
        <v>8</v>
      </c>
      <c r="C155" s="725" t="s">
        <v>101</v>
      </c>
      <c r="D155" s="135" t="s">
        <v>3</v>
      </c>
      <c r="E155" s="358"/>
      <c r="F155" s="358"/>
      <c r="G155" s="358"/>
      <c r="H155" s="172"/>
      <c r="I155" s="131"/>
      <c r="J155" s="131"/>
      <c r="K155" s="131"/>
      <c r="L155" s="360">
        <f t="shared" ref="L155:L156" si="19">SUM(E155:K155)</f>
        <v>0</v>
      </c>
      <c r="M155" s="361">
        <f>IF(L156=0,0,(SUMPRODUCT(E155:K155,E156:K156))/(L156))</f>
        <v>0</v>
      </c>
    </row>
    <row r="156" spans="1:13" s="327" customFormat="1" hidden="1">
      <c r="A156" s="732"/>
      <c r="B156" s="728"/>
      <c r="C156" s="726"/>
      <c r="D156" s="132" t="s">
        <v>5</v>
      </c>
      <c r="E156" s="353"/>
      <c r="F156" s="353"/>
      <c r="G156" s="353"/>
      <c r="H156" s="171"/>
      <c r="I156" s="423"/>
      <c r="J156" s="423"/>
      <c r="K156" s="423"/>
      <c r="L156" s="355">
        <f t="shared" si="19"/>
        <v>0</v>
      </c>
      <c r="M156" s="356">
        <f>IF(L155=0,0,(SUMPRODUCT(E155:K155,E156:K156))/L155)</f>
        <v>0</v>
      </c>
    </row>
    <row r="157" spans="1:13" s="327" customFormat="1">
      <c r="A157" s="733" t="s">
        <v>6</v>
      </c>
      <c r="B157" s="734"/>
      <c r="C157" s="734"/>
      <c r="D157" s="122" t="s">
        <v>3</v>
      </c>
      <c r="E157" s="364">
        <f t="shared" ref="E157:K157" si="20">E141+E143+E145+E147+E149+E151+E153+E155</f>
        <v>23714.06</v>
      </c>
      <c r="F157" s="365">
        <f t="shared" si="20"/>
        <v>28358.059999999998</v>
      </c>
      <c r="G157" s="365">
        <f t="shared" si="20"/>
        <v>28497.730000000003</v>
      </c>
      <c r="H157" s="365">
        <f t="shared" si="20"/>
        <v>12565.32</v>
      </c>
      <c r="I157" s="365">
        <f t="shared" si="20"/>
        <v>33273.21</v>
      </c>
      <c r="J157" s="365">
        <f t="shared" si="20"/>
        <v>25706.29</v>
      </c>
      <c r="K157" s="365">
        <f t="shared" si="20"/>
        <v>16932.96</v>
      </c>
      <c r="L157" s="350">
        <f>SUM(E157:K157)</f>
        <v>169047.63</v>
      </c>
      <c r="M157" s="351">
        <f>IF(SUM(E158:K158)=0,0,SUMPRODUCT(E157:K157,E158:K158)/SUM(E158:K158))</f>
        <v>24112.727964312584</v>
      </c>
    </row>
    <row r="158" spans="1:13" s="327" customFormat="1">
      <c r="A158" s="721" t="s">
        <v>1</v>
      </c>
      <c r="B158" s="722"/>
      <c r="C158" s="722"/>
      <c r="D158" s="142" t="s">
        <v>5</v>
      </c>
      <c r="E158" s="366">
        <f t="shared" ref="E158:K158" si="21">IF(E157=0,0,(E141*E142+E143*E144+E145*E146+E147*E148+E149*E150+E151*E152+E153*E154+E155*E156)/E157)</f>
        <v>6000.7822094282019</v>
      </c>
      <c r="F158" s="367">
        <f t="shared" si="21"/>
        <v>6504.7118789734277</v>
      </c>
      <c r="G158" s="367">
        <f t="shared" si="21"/>
        <v>6402.2919187285743</v>
      </c>
      <c r="H158" s="367">
        <f t="shared" si="21"/>
        <v>6585.2313425994635</v>
      </c>
      <c r="I158" s="367">
        <f t="shared" si="21"/>
        <v>6507.654710093273</v>
      </c>
      <c r="J158" s="367">
        <f t="shared" si="21"/>
        <v>6601.0662549553845</v>
      </c>
      <c r="K158" s="367">
        <f t="shared" si="21"/>
        <v>6600.0064654011094</v>
      </c>
      <c r="L158" s="368">
        <f>L142+L144+L146+L148+L150+L152+L156</f>
        <v>221941.7533497577</v>
      </c>
      <c r="M158" s="369">
        <f>IF(L157=0,0,(SUMPRODUCT(E157:K157,E158:K158))/L157)</f>
        <v>6447.5164508177531</v>
      </c>
    </row>
    <row r="159" spans="1:13" s="327" customFormat="1" hidden="1">
      <c r="A159" s="731" t="s">
        <v>219</v>
      </c>
      <c r="B159" s="727">
        <v>1</v>
      </c>
      <c r="C159" s="725" t="s">
        <v>133</v>
      </c>
      <c r="D159" s="129" t="s">
        <v>3</v>
      </c>
      <c r="E159" s="358">
        <v>0</v>
      </c>
      <c r="F159" s="358">
        <v>0</v>
      </c>
      <c r="G159" s="103">
        <v>0</v>
      </c>
      <c r="H159" s="358">
        <v>0</v>
      </c>
      <c r="I159" s="170">
        <v>0</v>
      </c>
      <c r="J159" s="358">
        <v>0</v>
      </c>
      <c r="K159" s="358">
        <v>0</v>
      </c>
      <c r="L159" s="112">
        <f>SUM(E159:K159)</f>
        <v>0</v>
      </c>
      <c r="M159" s="113">
        <f>IF(L160=0,0,(SUMPRODUCT(E159:K159,E160:K160))/(L160))</f>
        <v>0</v>
      </c>
    </row>
    <row r="160" spans="1:13" s="327" customFormat="1" hidden="1">
      <c r="A160" s="732"/>
      <c r="B160" s="724"/>
      <c r="C160" s="726"/>
      <c r="D160" s="132" t="s">
        <v>5</v>
      </c>
      <c r="E160" s="353">
        <v>0</v>
      </c>
      <c r="F160" s="353">
        <v>0</v>
      </c>
      <c r="G160" s="353">
        <v>0</v>
      </c>
      <c r="H160" s="353">
        <v>0</v>
      </c>
      <c r="I160" s="354">
        <v>0</v>
      </c>
      <c r="J160" s="353">
        <v>0</v>
      </c>
      <c r="K160" s="353">
        <v>0</v>
      </c>
      <c r="L160" s="355">
        <f t="shared" ref="L160:L170" si="22">SUM(E160:K160)</f>
        <v>0</v>
      </c>
      <c r="M160" s="356">
        <f>IF(L159=0,0,(SUMPRODUCT(E159:K159,E160:K160))/L159)</f>
        <v>0</v>
      </c>
    </row>
    <row r="161" spans="1:13" s="327" customFormat="1">
      <c r="A161" s="732"/>
      <c r="B161" s="723">
        <v>1</v>
      </c>
      <c r="C161" s="725" t="s">
        <v>133</v>
      </c>
      <c r="D161" s="135" t="s">
        <v>3</v>
      </c>
      <c r="E161" s="358">
        <v>2341.09</v>
      </c>
      <c r="F161" s="358">
        <v>1176.75</v>
      </c>
      <c r="G161" s="358">
        <v>2086.14</v>
      </c>
      <c r="H161" s="172">
        <v>1674.41</v>
      </c>
      <c r="I161" s="131">
        <v>3408.46</v>
      </c>
      <c r="J161" s="358">
        <v>3449.21</v>
      </c>
      <c r="K161" s="358">
        <v>2450.04</v>
      </c>
      <c r="L161" s="360">
        <f t="shared" si="22"/>
        <v>16586.099999999999</v>
      </c>
      <c r="M161" s="361">
        <f>IF(L162=0,0,(SUMPRODUCT(E161:K161,E162:K162))/(L162))</f>
        <v>2417.9052224047578</v>
      </c>
    </row>
    <row r="162" spans="1:13" s="327" customFormat="1">
      <c r="A162" s="732"/>
      <c r="B162" s="724"/>
      <c r="C162" s="726"/>
      <c r="D162" s="132" t="s">
        <v>5</v>
      </c>
      <c r="E162" s="353">
        <v>5803.1730769230799</v>
      </c>
      <c r="F162" s="353">
        <v>4888.7666666666701</v>
      </c>
      <c r="G162" s="353">
        <v>6170.2093023255802</v>
      </c>
      <c r="H162" s="354">
        <v>6167</v>
      </c>
      <c r="I162" s="354">
        <v>6368.1348314606703</v>
      </c>
      <c r="J162" s="353">
        <v>6427.75903614458</v>
      </c>
      <c r="K162" s="353">
        <v>6495.1818181818198</v>
      </c>
      <c r="L162" s="355">
        <f t="shared" si="22"/>
        <v>42320.224731702401</v>
      </c>
      <c r="M162" s="356">
        <f>IF(L161=0,0,(SUMPRODUCT(E161:K161,E162:K162))/L161)</f>
        <v>6169.4004251829074</v>
      </c>
    </row>
    <row r="163" spans="1:13" s="327" customFormat="1">
      <c r="A163" s="732"/>
      <c r="B163" s="723">
        <v>2</v>
      </c>
      <c r="C163" s="725" t="s">
        <v>123</v>
      </c>
      <c r="D163" s="135" t="s">
        <v>3</v>
      </c>
      <c r="E163" s="358">
        <v>7721.83</v>
      </c>
      <c r="F163" s="358">
        <v>7980.79</v>
      </c>
      <c r="G163" s="358">
        <v>10054.370000000001</v>
      </c>
      <c r="H163" s="172">
        <v>3916.58</v>
      </c>
      <c r="I163" s="131">
        <v>11885.21</v>
      </c>
      <c r="J163" s="358">
        <v>12989.88</v>
      </c>
      <c r="K163" s="358">
        <v>7504.1</v>
      </c>
      <c r="L163" s="360">
        <f t="shared" si="22"/>
        <v>62052.759999999995</v>
      </c>
      <c r="M163" s="361">
        <f>IF(L164=0,0,(SUMPRODUCT(E163:K163,E164:K164))/(L164))</f>
        <v>8931.7789820442122</v>
      </c>
    </row>
    <row r="164" spans="1:13" s="327" customFormat="1">
      <c r="A164" s="732"/>
      <c r="B164" s="724"/>
      <c r="C164" s="726"/>
      <c r="D164" s="132" t="s">
        <v>5</v>
      </c>
      <c r="E164" s="353">
        <v>4208.5333333333301</v>
      </c>
      <c r="F164" s="353">
        <v>4981.4444444444498</v>
      </c>
      <c r="G164" s="353">
        <v>5023</v>
      </c>
      <c r="H164" s="353">
        <v>4962</v>
      </c>
      <c r="I164" s="353">
        <v>5143.8178294573599</v>
      </c>
      <c r="J164" s="353">
        <v>5266.5660377358499</v>
      </c>
      <c r="K164" s="353">
        <v>5244.9578313252996</v>
      </c>
      <c r="L164" s="355">
        <f t="shared" si="22"/>
        <v>34830.319476296288</v>
      </c>
      <c r="M164" s="356">
        <f>IF(L163=0,0,(SUMPRODUCT(E163:K163,E164:K164))/L163)</f>
        <v>5013.4226976570972</v>
      </c>
    </row>
    <row r="165" spans="1:13" s="327" customFormat="1">
      <c r="A165" s="732"/>
      <c r="B165" s="723">
        <v>3</v>
      </c>
      <c r="C165" s="553" t="s">
        <v>207</v>
      </c>
      <c r="D165" s="135" t="s">
        <v>3</v>
      </c>
      <c r="E165" s="358">
        <v>14802.04</v>
      </c>
      <c r="F165" s="358">
        <v>16251.75</v>
      </c>
      <c r="G165" s="358">
        <v>15226.57</v>
      </c>
      <c r="H165" s="172">
        <v>8535.2000000000007</v>
      </c>
      <c r="I165" s="131">
        <v>8496.58</v>
      </c>
      <c r="J165" s="358">
        <v>20424.03</v>
      </c>
      <c r="K165" s="358">
        <v>11807.74</v>
      </c>
      <c r="L165" s="360">
        <f t="shared" si="22"/>
        <v>95543.91</v>
      </c>
      <c r="M165" s="361">
        <f>IF(L166=0,0,(SUMPRODUCT(E165:K165,E166:K166))/(L166))</f>
        <v>13609.209299782424</v>
      </c>
    </row>
    <row r="166" spans="1:13" s="327" customFormat="1">
      <c r="A166" s="732"/>
      <c r="B166" s="724"/>
      <c r="C166" s="554"/>
      <c r="D166" s="132" t="s">
        <v>5</v>
      </c>
      <c r="E166" s="353">
        <v>4281.1195219123501</v>
      </c>
      <c r="F166" s="353">
        <v>4077.8993710691798</v>
      </c>
      <c r="G166" s="353">
        <v>4147.6425992779796</v>
      </c>
      <c r="H166" s="354">
        <v>4269</v>
      </c>
      <c r="I166" s="354">
        <v>4365.9863013698596</v>
      </c>
      <c r="J166" s="353">
        <v>4321.70344827586</v>
      </c>
      <c r="K166" s="353">
        <v>4474.0806451612898</v>
      </c>
      <c r="L166" s="355">
        <f t="shared" si="22"/>
        <v>29937.431887066523</v>
      </c>
      <c r="M166" s="356">
        <f>IF(L165=0,0,(SUMPRODUCT(E165:K165,E166:K166))/L165)</f>
        <v>4264.2673557013586</v>
      </c>
    </row>
    <row r="167" spans="1:13" s="327" customFormat="1">
      <c r="A167" s="732"/>
      <c r="B167" s="723">
        <v>4</v>
      </c>
      <c r="C167" s="553" t="s">
        <v>212</v>
      </c>
      <c r="D167" s="135" t="s">
        <v>3</v>
      </c>
      <c r="E167" s="358">
        <v>7842.21</v>
      </c>
      <c r="F167" s="358">
        <v>7535.68</v>
      </c>
      <c r="G167" s="358">
        <v>10638.09</v>
      </c>
      <c r="H167" s="172">
        <v>6694.33</v>
      </c>
      <c r="I167" s="131">
        <v>12534.33</v>
      </c>
      <c r="J167" s="131">
        <v>11882.42</v>
      </c>
      <c r="K167" s="131">
        <v>6002.46</v>
      </c>
      <c r="L167" s="360">
        <f t="shared" si="22"/>
        <v>63129.52</v>
      </c>
      <c r="M167" s="361">
        <f>IF(L168=0,0,(SUMPRODUCT(E167:K167,E168:K168))/(L168))</f>
        <v>9037.1333490397228</v>
      </c>
    </row>
    <row r="168" spans="1:13" s="327" customFormat="1">
      <c r="A168" s="732"/>
      <c r="B168" s="724"/>
      <c r="C168" s="554"/>
      <c r="D168" s="132" t="s">
        <v>5</v>
      </c>
      <c r="E168" s="353">
        <v>4936.5519480519497</v>
      </c>
      <c r="F168" s="353">
        <v>4305</v>
      </c>
      <c r="G168" s="353">
        <v>4296.0820512820501</v>
      </c>
      <c r="H168" s="171">
        <v>4459</v>
      </c>
      <c r="I168" s="423">
        <v>4917.4736842105303</v>
      </c>
      <c r="J168" s="423">
        <v>5210.99591836735</v>
      </c>
      <c r="K168" s="423">
        <v>5303</v>
      </c>
      <c r="L168" s="355">
        <f t="shared" si="22"/>
        <v>33428.103601911876</v>
      </c>
      <c r="M168" s="356">
        <f>IF(L167=0,0,(SUMPRODUCT(E167:K167,E168:K168))/L167)</f>
        <v>4785.3085189938511</v>
      </c>
    </row>
    <row r="169" spans="1:13" s="327" customFormat="1" hidden="1">
      <c r="A169" s="732"/>
      <c r="B169" s="728">
        <v>5</v>
      </c>
      <c r="C169" s="725" t="s">
        <v>101</v>
      </c>
      <c r="D169" s="135" t="s">
        <v>3</v>
      </c>
      <c r="E169" s="358"/>
      <c r="F169" s="358"/>
      <c r="G169" s="358"/>
      <c r="H169" s="172"/>
      <c r="I169" s="131"/>
      <c r="J169" s="131"/>
      <c r="K169" s="131"/>
      <c r="L169" s="360">
        <f t="shared" si="22"/>
        <v>0</v>
      </c>
      <c r="M169" s="361">
        <f>IF(L170=0,0,(SUMPRODUCT(E169:K169,E170:K170))/(L170))</f>
        <v>0</v>
      </c>
    </row>
    <row r="170" spans="1:13" s="327" customFormat="1" hidden="1">
      <c r="A170" s="732"/>
      <c r="B170" s="728"/>
      <c r="C170" s="735"/>
      <c r="D170" s="132" t="s">
        <v>5</v>
      </c>
      <c r="E170" s="353"/>
      <c r="F170" s="353"/>
      <c r="G170" s="353"/>
      <c r="H170" s="171"/>
      <c r="I170" s="423"/>
      <c r="J170" s="423"/>
      <c r="K170" s="423"/>
      <c r="L170" s="355">
        <f t="shared" si="22"/>
        <v>0</v>
      </c>
      <c r="M170" s="356">
        <f>IF(L169=0,0,(SUMPRODUCT(E169:K169,E170:K170))/L169)</f>
        <v>0</v>
      </c>
    </row>
    <row r="171" spans="1:13" s="327" customFormat="1" hidden="1">
      <c r="A171" s="732"/>
      <c r="B171" s="728">
        <v>7</v>
      </c>
      <c r="C171" s="729" t="s">
        <v>109</v>
      </c>
      <c r="D171" s="135" t="s">
        <v>3</v>
      </c>
      <c r="E171" s="358"/>
      <c r="F171" s="358"/>
      <c r="G171" s="358"/>
      <c r="H171" s="172"/>
      <c r="I171" s="131"/>
      <c r="J171" s="131"/>
      <c r="K171" s="131"/>
      <c r="L171" s="360">
        <f>SUM(E171:K171)</f>
        <v>0</v>
      </c>
      <c r="M171" s="361">
        <f>IF(L172=0,0,(SUMPRODUCT(E171:K171,E172:K172))/(L172))</f>
        <v>0</v>
      </c>
    </row>
    <row r="172" spans="1:13" s="327" customFormat="1" hidden="1">
      <c r="A172" s="732"/>
      <c r="B172" s="728"/>
      <c r="C172" s="730"/>
      <c r="D172" s="132" t="s">
        <v>5</v>
      </c>
      <c r="E172" s="353"/>
      <c r="F172" s="353"/>
      <c r="G172" s="353"/>
      <c r="H172" s="171"/>
      <c r="I172" s="423"/>
      <c r="J172" s="423"/>
      <c r="K172" s="423"/>
      <c r="L172" s="355">
        <f>SUM(E172:K172)</f>
        <v>0</v>
      </c>
      <c r="M172" s="356">
        <f>IF(L171=0,0,(SUMPRODUCT(E171:K171,E172:K172))/L171)</f>
        <v>0</v>
      </c>
    </row>
    <row r="173" spans="1:13" s="327" customFormat="1" hidden="1">
      <c r="A173" s="732"/>
      <c r="B173" s="728">
        <v>8</v>
      </c>
      <c r="C173" s="725" t="s">
        <v>101</v>
      </c>
      <c r="D173" s="135" t="s">
        <v>3</v>
      </c>
      <c r="E173" s="358"/>
      <c r="F173" s="358"/>
      <c r="G173" s="358"/>
      <c r="H173" s="172"/>
      <c r="I173" s="131"/>
      <c r="J173" s="131"/>
      <c r="K173" s="131"/>
      <c r="L173" s="360">
        <f t="shared" ref="L173:L174" si="23">SUM(E173:K173)</f>
        <v>0</v>
      </c>
      <c r="M173" s="361">
        <f>IF(L174=0,0,(SUMPRODUCT(E173:K173,E174:K174))/(L174))</f>
        <v>0</v>
      </c>
    </row>
    <row r="174" spans="1:13" s="327" customFormat="1" hidden="1">
      <c r="A174" s="732"/>
      <c r="B174" s="728"/>
      <c r="C174" s="726"/>
      <c r="D174" s="132" t="s">
        <v>5</v>
      </c>
      <c r="E174" s="353"/>
      <c r="F174" s="353"/>
      <c r="G174" s="353"/>
      <c r="H174" s="171"/>
      <c r="I174" s="423"/>
      <c r="J174" s="423"/>
      <c r="K174" s="423"/>
      <c r="L174" s="355">
        <f t="shared" si="23"/>
        <v>0</v>
      </c>
      <c r="M174" s="356">
        <f>IF(L173=0,0,(SUMPRODUCT(E173:K173,E174:K174))/L173)</f>
        <v>0</v>
      </c>
    </row>
    <row r="175" spans="1:13" s="327" customFormat="1">
      <c r="A175" s="733" t="s">
        <v>6</v>
      </c>
      <c r="B175" s="734"/>
      <c r="C175" s="734"/>
      <c r="D175" s="122" t="s">
        <v>3</v>
      </c>
      <c r="E175" s="364">
        <f t="shared" ref="E175:K175" si="24">E159+E161+E163+E165+E167+E169+E171+E173</f>
        <v>32707.17</v>
      </c>
      <c r="F175" s="365">
        <f t="shared" si="24"/>
        <v>32944.97</v>
      </c>
      <c r="G175" s="365">
        <f t="shared" si="24"/>
        <v>38005.17</v>
      </c>
      <c r="H175" s="365">
        <f t="shared" si="24"/>
        <v>20820.52</v>
      </c>
      <c r="I175" s="365">
        <f t="shared" si="24"/>
        <v>36324.58</v>
      </c>
      <c r="J175" s="365">
        <f t="shared" si="24"/>
        <v>48745.539999999994</v>
      </c>
      <c r="K175" s="365">
        <f t="shared" si="24"/>
        <v>27764.339999999997</v>
      </c>
      <c r="L175" s="350">
        <f>SUM(E175:K175)</f>
        <v>237312.29</v>
      </c>
      <c r="M175" s="351">
        <f>IF(SUM(E176:K176)=0,0,SUMPRODUCT(E175:K175,E176:K176)/SUM(E176:K176))</f>
        <v>33997.030974981157</v>
      </c>
    </row>
    <row r="176" spans="1:13" s="327" customFormat="1">
      <c r="A176" s="721" t="s">
        <v>1</v>
      </c>
      <c r="B176" s="722"/>
      <c r="C176" s="722"/>
      <c r="D176" s="142" t="s">
        <v>5</v>
      </c>
      <c r="E176" s="366">
        <f t="shared" ref="E176:K176" si="25">IF(E175=0,0,(E159*E160+E161*E162+E163*E164+E165*E166+E167*E168+E169*E170+E171*E172+E173*E174)/E175)</f>
        <v>4530.0803728554665</v>
      </c>
      <c r="F176" s="367">
        <f t="shared" si="25"/>
        <v>4377.6886634454777</v>
      </c>
      <c r="G176" s="367">
        <f t="shared" si="25"/>
        <v>4531.7913017035489</v>
      </c>
      <c r="H176" s="367">
        <f t="shared" si="25"/>
        <v>4613.0904847717538</v>
      </c>
      <c r="I176" s="367">
        <f t="shared" si="25"/>
        <v>4998.6559449603837</v>
      </c>
      <c r="J176" s="367">
        <f t="shared" si="25"/>
        <v>4939.2948480279556</v>
      </c>
      <c r="K176" s="367">
        <f t="shared" si="25"/>
        <v>5039.9890543396014</v>
      </c>
      <c r="L176" s="368">
        <f>L160+L162+L164+L166+L168+L170+L174</f>
        <v>140516.0796969771</v>
      </c>
      <c r="M176" s="369">
        <f>IF(L175=0,0,(SUMPRODUCT(E175:K175,E176:K176))/L175)</f>
        <v>4731.916809422115</v>
      </c>
    </row>
    <row r="190" spans="5:11">
      <c r="E190" s="325">
        <f t="shared" ref="E190:K190" si="26">E45/1000</f>
        <v>60.36795</v>
      </c>
      <c r="F190" s="325">
        <f t="shared" si="26"/>
        <v>49.589320000000008</v>
      </c>
      <c r="G190" s="325">
        <f t="shared" si="26"/>
        <v>42.681759999999997</v>
      </c>
      <c r="H190" s="325">
        <f t="shared" si="26"/>
        <v>21.792920000000002</v>
      </c>
      <c r="I190" s="325">
        <f t="shared" si="26"/>
        <v>78.566240000000008</v>
      </c>
      <c r="J190" s="325">
        <f t="shared" si="26"/>
        <v>72.482100000000003</v>
      </c>
      <c r="K190" s="325">
        <f t="shared" si="26"/>
        <v>45.610119999999995</v>
      </c>
    </row>
    <row r="191" spans="5:11">
      <c r="E191" s="395">
        <f t="shared" ref="E191:K191" si="27">E61/1000</f>
        <v>0</v>
      </c>
      <c r="F191" s="395">
        <f t="shared" si="27"/>
        <v>0</v>
      </c>
      <c r="G191" s="395">
        <f t="shared" si="27"/>
        <v>0</v>
      </c>
      <c r="H191" s="395">
        <f t="shared" si="27"/>
        <v>0</v>
      </c>
      <c r="I191" s="395">
        <f t="shared" si="27"/>
        <v>0</v>
      </c>
      <c r="J191" s="395">
        <f t="shared" si="27"/>
        <v>0</v>
      </c>
      <c r="K191" s="395">
        <f t="shared" si="27"/>
        <v>0</v>
      </c>
    </row>
    <row r="192" spans="5:11">
      <c r="E192" s="395">
        <f t="shared" ref="E192:K192" si="28">E63/1000</f>
        <v>60.36795</v>
      </c>
      <c r="F192" s="395">
        <f t="shared" si="28"/>
        <v>49.589320000000008</v>
      </c>
      <c r="G192" s="395">
        <f t="shared" si="28"/>
        <v>42.681759999999997</v>
      </c>
      <c r="H192" s="395">
        <f t="shared" si="28"/>
        <v>21.792920000000002</v>
      </c>
      <c r="I192" s="395">
        <f t="shared" si="28"/>
        <v>78.566240000000008</v>
      </c>
      <c r="J192" s="395">
        <f t="shared" si="28"/>
        <v>72.482100000000003</v>
      </c>
      <c r="K192" s="395">
        <f t="shared" si="28"/>
        <v>45.610119999999995</v>
      </c>
    </row>
    <row r="193" spans="4:11">
      <c r="E193" s="395">
        <f t="shared" ref="E193:K193" si="29">E79/1000</f>
        <v>31.222739999999998</v>
      </c>
      <c r="F193" s="395">
        <f t="shared" si="29"/>
        <v>33.766080000000002</v>
      </c>
      <c r="G193" s="395">
        <f t="shared" si="29"/>
        <v>32.791490000000003</v>
      </c>
      <c r="H193" s="395">
        <f t="shared" si="29"/>
        <v>12.331130000000002</v>
      </c>
      <c r="I193" s="395">
        <f t="shared" si="29"/>
        <v>33.981389999999998</v>
      </c>
      <c r="J193" s="395">
        <f t="shared" si="29"/>
        <v>39.327460000000002</v>
      </c>
      <c r="K193" s="395">
        <f t="shared" si="29"/>
        <v>27.557200000000002</v>
      </c>
    </row>
    <row r="194" spans="4:11" s="327" customFormat="1">
      <c r="D194" s="328"/>
      <c r="E194" s="395">
        <f t="shared" ref="E194:K194" si="30">E121/1000</f>
        <v>20.25375</v>
      </c>
      <c r="F194" s="395">
        <f t="shared" si="30"/>
        <v>19.90071</v>
      </c>
      <c r="G194" s="395">
        <f t="shared" si="30"/>
        <v>17.263650000000002</v>
      </c>
      <c r="H194" s="395">
        <f t="shared" si="30"/>
        <v>7.2622900000000001</v>
      </c>
      <c r="I194" s="395">
        <f t="shared" si="30"/>
        <v>22.576160000000002</v>
      </c>
      <c r="J194" s="395">
        <f t="shared" si="30"/>
        <v>22.931489999999997</v>
      </c>
      <c r="K194" s="395">
        <f t="shared" si="30"/>
        <v>16.48066</v>
      </c>
    </row>
    <row r="195" spans="4:11">
      <c r="E195" s="395">
        <f t="shared" ref="E195:K195" si="31">E139/1000</f>
        <v>30.320419999999999</v>
      </c>
      <c r="F195" s="395">
        <f t="shared" si="31"/>
        <v>28.343299999999999</v>
      </c>
      <c r="G195" s="395">
        <f t="shared" si="31"/>
        <v>13.231240000000001</v>
      </c>
      <c r="H195" s="395">
        <f t="shared" si="31"/>
        <v>12.695970000000001</v>
      </c>
      <c r="I195" s="395">
        <f t="shared" si="31"/>
        <v>30.478440000000003</v>
      </c>
      <c r="J195" s="395">
        <f t="shared" si="31"/>
        <v>28.140720000000002</v>
      </c>
      <c r="K195" s="395">
        <f t="shared" si="31"/>
        <v>19.50346</v>
      </c>
    </row>
    <row r="196" spans="4:11" s="327" customFormat="1">
      <c r="D196" s="328"/>
      <c r="E196" s="395">
        <f>E175/1000</f>
        <v>32.707169999999998</v>
      </c>
      <c r="F196" s="395">
        <f t="shared" ref="F196:K196" si="32">F175/1000</f>
        <v>32.944969999999998</v>
      </c>
      <c r="G196" s="395">
        <f t="shared" si="32"/>
        <v>38.00517</v>
      </c>
      <c r="H196" s="395">
        <f t="shared" si="32"/>
        <v>20.820520000000002</v>
      </c>
      <c r="I196" s="395">
        <f t="shared" si="32"/>
        <v>36.324580000000005</v>
      </c>
      <c r="J196" s="395">
        <f t="shared" si="32"/>
        <v>48.745539999999991</v>
      </c>
      <c r="K196" s="395">
        <f t="shared" si="32"/>
        <v>27.764339999999997</v>
      </c>
    </row>
    <row r="197" spans="4:11" s="327" customFormat="1">
      <c r="D197" s="328"/>
      <c r="E197" s="395">
        <f>E157/1000</f>
        <v>23.71406</v>
      </c>
      <c r="F197" s="395">
        <f>F157/1000</f>
        <v>28.358059999999998</v>
      </c>
      <c r="G197" s="395">
        <f t="shared" ref="G197:K197" si="33">G157/1000</f>
        <v>28.497730000000004</v>
      </c>
      <c r="H197" s="395">
        <f t="shared" si="33"/>
        <v>12.56532</v>
      </c>
      <c r="I197" s="395">
        <f t="shared" si="33"/>
        <v>33.273209999999999</v>
      </c>
      <c r="J197" s="395">
        <f t="shared" si="33"/>
        <v>25.706289999999999</v>
      </c>
      <c r="K197" s="395">
        <f t="shared" si="33"/>
        <v>16.932959999999998</v>
      </c>
    </row>
    <row r="198" spans="4:11">
      <c r="E198" s="395"/>
      <c r="F198" s="395"/>
      <c r="G198" s="395"/>
      <c r="H198" s="395"/>
      <c r="I198" s="395"/>
      <c r="J198" s="395"/>
      <c r="K198" s="395"/>
    </row>
    <row r="199" spans="4:11">
      <c r="E199" s="395">
        <f t="shared" ref="E199:K199" si="34">+E46/1000</f>
        <v>3.8578088275591322</v>
      </c>
      <c r="F199" s="395">
        <f t="shared" si="34"/>
        <v>3.7595550529213688</v>
      </c>
      <c r="G199" s="395">
        <f t="shared" si="34"/>
        <v>3.3641241451999395</v>
      </c>
      <c r="H199" s="395">
        <f t="shared" si="34"/>
        <v>3.6410144693427622</v>
      </c>
      <c r="I199" s="395">
        <f t="shared" si="34"/>
        <v>3.4152663929066716</v>
      </c>
      <c r="J199" s="395">
        <f t="shared" si="34"/>
        <v>3.6455527717278375</v>
      </c>
      <c r="K199" s="395">
        <f t="shared" si="34"/>
        <v>3.7928454548276211</v>
      </c>
    </row>
    <row r="200" spans="4:11">
      <c r="E200" s="395">
        <f t="shared" ref="E200:K200" si="35">E62/1000</f>
        <v>0</v>
      </c>
      <c r="F200" s="395">
        <f t="shared" si="35"/>
        <v>0</v>
      </c>
      <c r="G200" s="395">
        <f t="shared" si="35"/>
        <v>0</v>
      </c>
      <c r="H200" s="395">
        <f t="shared" si="35"/>
        <v>0</v>
      </c>
      <c r="I200" s="395">
        <f t="shared" si="35"/>
        <v>0</v>
      </c>
      <c r="J200" s="395">
        <f t="shared" si="35"/>
        <v>0</v>
      </c>
      <c r="K200" s="395">
        <f t="shared" si="35"/>
        <v>0</v>
      </c>
    </row>
    <row r="201" spans="4:11">
      <c r="E201" s="395">
        <f t="shared" ref="E201:K201" si="36">E64/1000</f>
        <v>3.8578088275591322</v>
      </c>
      <c r="F201" s="395">
        <f t="shared" si="36"/>
        <v>3.7595550529213688</v>
      </c>
      <c r="G201" s="395">
        <f t="shared" si="36"/>
        <v>3.3641241451999395</v>
      </c>
      <c r="H201" s="395">
        <f t="shared" si="36"/>
        <v>3.6410144693427622</v>
      </c>
      <c r="I201" s="395">
        <f t="shared" si="36"/>
        <v>3.4152663929066716</v>
      </c>
      <c r="J201" s="395">
        <f t="shared" si="36"/>
        <v>3.6455527717278375</v>
      </c>
      <c r="K201" s="395">
        <f t="shared" si="36"/>
        <v>3.7928454548276211</v>
      </c>
    </row>
    <row r="202" spans="4:11">
      <c r="E202" s="395">
        <f t="shared" ref="E202:K202" si="37">+E80/1000</f>
        <v>5.8925412747276686</v>
      </c>
      <c r="F202" s="395">
        <f t="shared" si="37"/>
        <v>5.9560216081242023</v>
      </c>
      <c r="G202" s="395">
        <f t="shared" si="37"/>
        <v>5.9783713266925744</v>
      </c>
      <c r="H202" s="395">
        <f t="shared" si="37"/>
        <v>6.3574233633185004</v>
      </c>
      <c r="I202" s="395">
        <f t="shared" si="37"/>
        <v>6.4343689960298862</v>
      </c>
      <c r="J202" s="395">
        <f t="shared" si="37"/>
        <v>6.6189105104235759</v>
      </c>
      <c r="K202" s="395">
        <f t="shared" si="37"/>
        <v>5.9579276802146257</v>
      </c>
    </row>
    <row r="203" spans="4:11">
      <c r="E203" s="324">
        <f t="shared" ref="E203:K203" si="38">E122/1000</f>
        <v>3.4357229846603201</v>
      </c>
      <c r="F203" s="324">
        <f t="shared" si="38"/>
        <v>3.3498548842074785</v>
      </c>
      <c r="G203" s="324">
        <f t="shared" si="38"/>
        <v>3.5196280082836195</v>
      </c>
      <c r="H203" s="324">
        <f t="shared" si="38"/>
        <v>3.3611098948182607</v>
      </c>
      <c r="I203" s="324">
        <f t="shared" si="38"/>
        <v>3.1094810143064695</v>
      </c>
      <c r="J203" s="324">
        <f t="shared" si="38"/>
        <v>3.1823387200983708</v>
      </c>
      <c r="K203" s="324">
        <f t="shared" si="38"/>
        <v>3.1609319382913714</v>
      </c>
    </row>
    <row r="204" spans="4:11">
      <c r="E204" s="324">
        <f t="shared" ref="E204:K204" si="39">E140/1000</f>
        <v>3.5705666167903183</v>
      </c>
      <c r="F204" s="324">
        <f t="shared" si="39"/>
        <v>3.71983742521522</v>
      </c>
      <c r="G204" s="324">
        <f t="shared" si="39"/>
        <v>3.4236056749072152</v>
      </c>
      <c r="H204" s="324">
        <f t="shared" si="39"/>
        <v>3.7428078060465917</v>
      </c>
      <c r="I204" s="324">
        <f t="shared" si="39"/>
        <v>3.873104481999627</v>
      </c>
      <c r="J204" s="324">
        <f t="shared" si="39"/>
        <v>4.3187742248381449</v>
      </c>
      <c r="K204" s="324">
        <f t="shared" si="39"/>
        <v>4.2486591199705233</v>
      </c>
    </row>
    <row r="205" spans="4:11">
      <c r="E205" s="324">
        <f>E176/1000</f>
        <v>4.5300803728554664</v>
      </c>
      <c r="F205" s="324">
        <f>F176/1000</f>
        <v>4.3776886634454772</v>
      </c>
      <c r="G205" s="324">
        <f t="shared" ref="G205:K205" si="40">G176/1000</f>
        <v>4.5317913017035485</v>
      </c>
      <c r="H205" s="324">
        <f t="shared" si="40"/>
        <v>4.613090484771754</v>
      </c>
      <c r="I205" s="324">
        <f t="shared" si="40"/>
        <v>4.998655944960384</v>
      </c>
      <c r="J205" s="324">
        <f t="shared" si="40"/>
        <v>4.9392948480279557</v>
      </c>
      <c r="K205" s="324">
        <f t="shared" si="40"/>
        <v>5.0399890543396015</v>
      </c>
    </row>
    <row r="206" spans="4:11">
      <c r="E206" s="324">
        <f>E158/1000</f>
        <v>6.000782209428202</v>
      </c>
      <c r="F206" s="324">
        <f>F158/1000</f>
        <v>6.5047118789734277</v>
      </c>
      <c r="G206" s="324">
        <f t="shared" ref="G206:K206" si="41">G158/1000</f>
        <v>6.4022919187285741</v>
      </c>
      <c r="H206" s="324">
        <f t="shared" si="41"/>
        <v>6.5852313425994637</v>
      </c>
      <c r="I206" s="324">
        <f t="shared" si="41"/>
        <v>6.5076547100932727</v>
      </c>
      <c r="J206" s="324">
        <f t="shared" si="41"/>
        <v>6.6010662549553842</v>
      </c>
      <c r="K206" s="324">
        <f t="shared" si="41"/>
        <v>6.6000064654011092</v>
      </c>
    </row>
    <row r="207" spans="4:11">
      <c r="E207" s="324"/>
    </row>
  </sheetData>
  <mergeCells count="165">
    <mergeCell ref="C7:C8"/>
    <mergeCell ref="C5:C6"/>
    <mergeCell ref="C11:C12"/>
    <mergeCell ref="B99:B100"/>
    <mergeCell ref="C99:C100"/>
    <mergeCell ref="B43:B44"/>
    <mergeCell ref="C43:C44"/>
    <mergeCell ref="B37:B38"/>
    <mergeCell ref="B69:B70"/>
    <mergeCell ref="C69:C70"/>
    <mergeCell ref="B71:B72"/>
    <mergeCell ref="C71:C72"/>
    <mergeCell ref="B73:B74"/>
    <mergeCell ref="C73:C74"/>
    <mergeCell ref="B39:B40"/>
    <mergeCell ref="C39:C40"/>
    <mergeCell ref="A64:C64"/>
    <mergeCell ref="C53:C54"/>
    <mergeCell ref="A63:C63"/>
    <mergeCell ref="A65:A78"/>
    <mergeCell ref="B77:B78"/>
    <mergeCell ref="A80:C80"/>
    <mergeCell ref="A79:C79"/>
    <mergeCell ref="B67:B68"/>
    <mergeCell ref="C67:C68"/>
    <mergeCell ref="C37:C38"/>
    <mergeCell ref="C41:C42"/>
    <mergeCell ref="B41:B42"/>
    <mergeCell ref="B31:B32"/>
    <mergeCell ref="A45:C45"/>
    <mergeCell ref="A46:C46"/>
    <mergeCell ref="B83:B84"/>
    <mergeCell ref="C83:C84"/>
    <mergeCell ref="B65:B66"/>
    <mergeCell ref="C65:C66"/>
    <mergeCell ref="A62:C62"/>
    <mergeCell ref="A61:C61"/>
    <mergeCell ref="A47:A60"/>
    <mergeCell ref="B47:B48"/>
    <mergeCell ref="C47:C48"/>
    <mergeCell ref="B53:B54"/>
    <mergeCell ref="B75:B76"/>
    <mergeCell ref="C75:C76"/>
    <mergeCell ref="C49:C50"/>
    <mergeCell ref="B55:B56"/>
    <mergeCell ref="C55:C56"/>
    <mergeCell ref="B57:B58"/>
    <mergeCell ref="C57:C58"/>
    <mergeCell ref="B95:B96"/>
    <mergeCell ref="C95:C96"/>
    <mergeCell ref="B97:B98"/>
    <mergeCell ref="C97:C98"/>
    <mergeCell ref="B87:B88"/>
    <mergeCell ref="C87:C88"/>
    <mergeCell ref="B89:B90"/>
    <mergeCell ref="C89:C90"/>
    <mergeCell ref="B91:B92"/>
    <mergeCell ref="C91:C92"/>
    <mergeCell ref="C107:C108"/>
    <mergeCell ref="B109:B110"/>
    <mergeCell ref="C109:C110"/>
    <mergeCell ref="B111:B112"/>
    <mergeCell ref="C111:C112"/>
    <mergeCell ref="A121:C121"/>
    <mergeCell ref="B103:B104"/>
    <mergeCell ref="C103:C104"/>
    <mergeCell ref="B93:B94"/>
    <mergeCell ref="B117:B118"/>
    <mergeCell ref="C117:C118"/>
    <mergeCell ref="B119:B120"/>
    <mergeCell ref="C119:C120"/>
    <mergeCell ref="A81:A120"/>
    <mergeCell ref="B101:B102"/>
    <mergeCell ref="C101:C102"/>
    <mergeCell ref="C113:C114"/>
    <mergeCell ref="B115:B116"/>
    <mergeCell ref="C115:C116"/>
    <mergeCell ref="C105:C106"/>
    <mergeCell ref="B107:B108"/>
    <mergeCell ref="B85:B86"/>
    <mergeCell ref="C85:C86"/>
    <mergeCell ref="C93:C94"/>
    <mergeCell ref="A1:M1"/>
    <mergeCell ref="E3:K3"/>
    <mergeCell ref="A3:A4"/>
    <mergeCell ref="B3:B4"/>
    <mergeCell ref="B15:B16"/>
    <mergeCell ref="B13:B14"/>
    <mergeCell ref="B7:B8"/>
    <mergeCell ref="B21:B22"/>
    <mergeCell ref="B19:B20"/>
    <mergeCell ref="B11:B12"/>
    <mergeCell ref="C3:C4"/>
    <mergeCell ref="L3:M3"/>
    <mergeCell ref="B5:B6"/>
    <mergeCell ref="B9:B10"/>
    <mergeCell ref="A5:A44"/>
    <mergeCell ref="B17:B18"/>
    <mergeCell ref="B27:B28"/>
    <mergeCell ref="B29:B30"/>
    <mergeCell ref="B25:B26"/>
    <mergeCell ref="B33:B34"/>
    <mergeCell ref="B35:B36"/>
    <mergeCell ref="C35:C36"/>
    <mergeCell ref="B23:B24"/>
    <mergeCell ref="C9:C10"/>
    <mergeCell ref="B59:B60"/>
    <mergeCell ref="C59:C60"/>
    <mergeCell ref="B49:B50"/>
    <mergeCell ref="B51:B52"/>
    <mergeCell ref="C51:C52"/>
    <mergeCell ref="B135:B136"/>
    <mergeCell ref="A139:C139"/>
    <mergeCell ref="A140:C140"/>
    <mergeCell ref="C77:C78"/>
    <mergeCell ref="A123:A138"/>
    <mergeCell ref="B123:B124"/>
    <mergeCell ref="C123:C124"/>
    <mergeCell ref="B125:B126"/>
    <mergeCell ref="C125:C126"/>
    <mergeCell ref="B127:B128"/>
    <mergeCell ref="B129:B130"/>
    <mergeCell ref="B131:B132"/>
    <mergeCell ref="B133:B134"/>
    <mergeCell ref="B137:B138"/>
    <mergeCell ref="B105:B106"/>
    <mergeCell ref="B81:B82"/>
    <mergeCell ref="C81:C82"/>
    <mergeCell ref="A122:C122"/>
    <mergeCell ref="B113:B114"/>
    <mergeCell ref="A175:C175"/>
    <mergeCell ref="A176:C176"/>
    <mergeCell ref="A159:A174"/>
    <mergeCell ref="B159:B160"/>
    <mergeCell ref="C159:C160"/>
    <mergeCell ref="B161:B162"/>
    <mergeCell ref="C161:C162"/>
    <mergeCell ref="B163:B164"/>
    <mergeCell ref="C163:C164"/>
    <mergeCell ref="B165:B166"/>
    <mergeCell ref="B167:B168"/>
    <mergeCell ref="B169:B170"/>
    <mergeCell ref="C169:C170"/>
    <mergeCell ref="B171:B172"/>
    <mergeCell ref="C171:C172"/>
    <mergeCell ref="B173:B174"/>
    <mergeCell ref="C173:C174"/>
    <mergeCell ref="A158:C158"/>
    <mergeCell ref="B143:B144"/>
    <mergeCell ref="C143:C144"/>
    <mergeCell ref="B145:B146"/>
    <mergeCell ref="C145:C146"/>
    <mergeCell ref="B147:B148"/>
    <mergeCell ref="B149:B150"/>
    <mergeCell ref="C149:C150"/>
    <mergeCell ref="B151:B152"/>
    <mergeCell ref="C151:C152"/>
    <mergeCell ref="B153:B154"/>
    <mergeCell ref="C153:C154"/>
    <mergeCell ref="B155:B156"/>
    <mergeCell ref="C155:C156"/>
    <mergeCell ref="A141:A156"/>
    <mergeCell ref="B141:B142"/>
    <mergeCell ref="C141:C142"/>
    <mergeCell ref="A157:C157"/>
  </mergeCells>
  <phoneticPr fontId="14" type="noConversion"/>
  <printOptions horizontalCentered="1"/>
  <pageMargins left="0.3" right="0.3" top="0.3" bottom="0.3" header="0.1" footer="0.1"/>
  <pageSetup paperSize="9" scale="69" fitToHeight="0" orientation="portrait" r:id="rId1"/>
  <headerFooter>
    <oddFooter>&amp;L&amp;"MS Sans Serif,Regular"No. Form : FM/PROD-011&amp;R&amp;"MS Sans Serif,Regular"Reported by Planning Section           Page &amp;P of &amp;N</oddFooter>
  </headerFooter>
  <ignoredErrors>
    <ignoredError sqref="M69:M78 M121 M5:M44 M81:M9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5">
    <pageSetUpPr fitToPage="1"/>
  </sheetPr>
  <dimension ref="A1:M368"/>
  <sheetViews>
    <sheetView showGridLines="0" view="pageBreakPreview" zoomScale="90" zoomScaleNormal="75" zoomScaleSheetLayoutView="90" workbookViewId="0">
      <selection activeCell="F102" sqref="F102"/>
    </sheetView>
  </sheetViews>
  <sheetFormatPr defaultColWidth="9.140625"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11" width="10.28515625" style="1" customWidth="1"/>
    <col min="12" max="20" width="15.7109375" style="1" customWidth="1"/>
    <col min="21" max="16384" width="9.140625" style="1"/>
  </cols>
  <sheetData>
    <row r="1" spans="1:13" ht="30">
      <c r="A1" s="737" t="s">
        <v>16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13">
      <c r="A2" s="145" t="s">
        <v>76</v>
      </c>
      <c r="B2" s="29"/>
      <c r="C2" s="29"/>
      <c r="D2" s="68"/>
      <c r="E2" s="29"/>
      <c r="F2" s="29"/>
      <c r="G2" s="29"/>
      <c r="H2" s="29"/>
      <c r="I2" s="29"/>
      <c r="J2" s="29"/>
      <c r="K2" s="29"/>
      <c r="L2" s="29"/>
      <c r="M2" s="29"/>
    </row>
    <row r="3" spans="1:13" ht="12" customHeight="1">
      <c r="A3" s="740" t="s">
        <v>4</v>
      </c>
      <c r="B3" s="742" t="s">
        <v>2</v>
      </c>
      <c r="C3" s="739" t="s">
        <v>0</v>
      </c>
      <c r="D3" s="96" t="s">
        <v>11</v>
      </c>
      <c r="E3" s="738">
        <f>+SIMS!E3</f>
        <v>2023</v>
      </c>
      <c r="F3" s="739"/>
      <c r="G3" s="739"/>
      <c r="H3" s="739"/>
      <c r="I3" s="739"/>
      <c r="J3" s="739"/>
      <c r="K3" s="739"/>
      <c r="L3" s="746" t="s">
        <v>7</v>
      </c>
      <c r="M3" s="747"/>
    </row>
    <row r="4" spans="1:13" ht="12" customHeight="1">
      <c r="A4" s="741"/>
      <c r="B4" s="743"/>
      <c r="C4" s="772"/>
      <c r="D4" s="97" t="s">
        <v>12</v>
      </c>
      <c r="E4" s="162">
        <f>+PAMA!E4</f>
        <v>45067</v>
      </c>
      <c r="F4" s="99">
        <f t="shared" ref="F4:K4" si="0">+E4+1</f>
        <v>45068</v>
      </c>
      <c r="G4" s="99">
        <f t="shared" si="0"/>
        <v>45069</v>
      </c>
      <c r="H4" s="99">
        <f t="shared" si="0"/>
        <v>45070</v>
      </c>
      <c r="I4" s="99">
        <f t="shared" si="0"/>
        <v>45071</v>
      </c>
      <c r="J4" s="99">
        <f t="shared" si="0"/>
        <v>45072</v>
      </c>
      <c r="K4" s="99">
        <f t="shared" si="0"/>
        <v>45073</v>
      </c>
      <c r="L4" s="100" t="s">
        <v>8</v>
      </c>
      <c r="M4" s="101" t="s">
        <v>9</v>
      </c>
    </row>
    <row r="5" spans="1:13" ht="12" hidden="1" customHeight="1">
      <c r="A5" s="763" t="s">
        <v>80</v>
      </c>
      <c r="B5" s="765">
        <v>1</v>
      </c>
      <c r="C5" s="774" t="s">
        <v>145</v>
      </c>
      <c r="D5" s="163" t="s">
        <v>3</v>
      </c>
      <c r="E5" s="103"/>
      <c r="F5" s="103"/>
      <c r="G5" s="103"/>
      <c r="H5" s="178"/>
      <c r="I5" s="165"/>
      <c r="J5" s="103"/>
      <c r="K5" s="103"/>
      <c r="L5" s="104">
        <f t="shared" ref="L5:L14" si="1">SUM(E5:K5)</f>
        <v>0</v>
      </c>
      <c r="M5" s="105">
        <f>IF(L6=0,0,(SUMPRODUCT(E5:K5,E6:K6))/(L6))</f>
        <v>0</v>
      </c>
    </row>
    <row r="6" spans="1:13" ht="12" hidden="1" customHeight="1">
      <c r="A6" s="764"/>
      <c r="B6" s="766"/>
      <c r="C6" s="762"/>
      <c r="D6" s="121" t="s">
        <v>5</v>
      </c>
      <c r="E6" s="108"/>
      <c r="F6" s="108"/>
      <c r="G6" s="108"/>
      <c r="H6" s="109"/>
      <c r="I6" s="109"/>
      <c r="J6" s="109"/>
      <c r="K6" s="108"/>
      <c r="L6" s="110">
        <f t="shared" si="1"/>
        <v>0</v>
      </c>
      <c r="M6" s="111">
        <f>IF(L5=0,0,(SUMPRODUCT(E5:K5,E6:K6))/L5)</f>
        <v>0</v>
      </c>
    </row>
    <row r="7" spans="1:13" ht="12" hidden="1" customHeight="1">
      <c r="A7" s="764"/>
      <c r="B7" s="766">
        <f>+B5+1</f>
        <v>2</v>
      </c>
      <c r="C7" s="761" t="s">
        <v>152</v>
      </c>
      <c r="D7" s="120" t="s">
        <v>3</v>
      </c>
      <c r="E7" s="116"/>
      <c r="F7" s="116"/>
      <c r="G7" s="116"/>
      <c r="H7" s="176"/>
      <c r="I7" s="117"/>
      <c r="J7" s="116"/>
      <c r="K7" s="116"/>
      <c r="L7" s="118">
        <f t="shared" si="1"/>
        <v>0</v>
      </c>
      <c r="M7" s="119">
        <f>IF(L8=0,0,(SUMPRODUCT(E7:K7,E8:K8))/(L8))</f>
        <v>0</v>
      </c>
    </row>
    <row r="8" spans="1:13" ht="12" hidden="1" customHeight="1">
      <c r="A8" s="764"/>
      <c r="B8" s="767"/>
      <c r="C8" s="762"/>
      <c r="D8" s="121" t="s">
        <v>5</v>
      </c>
      <c r="E8" s="108"/>
      <c r="F8" s="108"/>
      <c r="G8" s="108"/>
      <c r="H8" s="108"/>
      <c r="I8" s="108"/>
      <c r="J8" s="109"/>
      <c r="K8" s="108"/>
      <c r="L8" s="110">
        <f t="shared" si="1"/>
        <v>0</v>
      </c>
      <c r="M8" s="111">
        <f>IF(L7=0,0,(SUMPRODUCT(E7:K7,E8:K8))/L7)</f>
        <v>0</v>
      </c>
    </row>
    <row r="9" spans="1:13" ht="12" hidden="1" customHeight="1">
      <c r="A9" s="764"/>
      <c r="B9" s="766">
        <f>+B7+1</f>
        <v>3</v>
      </c>
      <c r="C9" s="761" t="s">
        <v>146</v>
      </c>
      <c r="D9" s="120" t="s">
        <v>3</v>
      </c>
      <c r="E9" s="116"/>
      <c r="F9" s="116"/>
      <c r="G9" s="116"/>
      <c r="H9" s="176"/>
      <c r="I9" s="117"/>
      <c r="J9" s="116"/>
      <c r="K9" s="116"/>
      <c r="L9" s="118">
        <f t="shared" si="1"/>
        <v>0</v>
      </c>
      <c r="M9" s="119">
        <f>IF(L10=0,0,(SUMPRODUCT(E9:K9,E10:K10))/(L10))</f>
        <v>0</v>
      </c>
    </row>
    <row r="10" spans="1:13" ht="12" hidden="1" customHeight="1">
      <c r="A10" s="764"/>
      <c r="B10" s="767"/>
      <c r="C10" s="762"/>
      <c r="D10" s="121" t="s">
        <v>5</v>
      </c>
      <c r="E10" s="108"/>
      <c r="F10" s="108"/>
      <c r="G10" s="108"/>
      <c r="H10" s="108"/>
      <c r="I10" s="108"/>
      <c r="J10" s="109"/>
      <c r="K10" s="108"/>
      <c r="L10" s="110">
        <f t="shared" si="1"/>
        <v>0</v>
      </c>
      <c r="M10" s="111">
        <f>IF(L9=0,0,(SUMPRODUCT(E9:K9,E10:K10))/L9)</f>
        <v>0</v>
      </c>
    </row>
    <row r="11" spans="1:13" ht="12" hidden="1" customHeight="1">
      <c r="A11" s="764"/>
      <c r="B11" s="766">
        <f>+B9+1</f>
        <v>4</v>
      </c>
      <c r="C11" s="768"/>
      <c r="D11" s="120" t="s">
        <v>3</v>
      </c>
      <c r="E11" s="116"/>
      <c r="F11" s="116"/>
      <c r="G11" s="116"/>
      <c r="H11" s="176"/>
      <c r="I11" s="117"/>
      <c r="J11" s="116"/>
      <c r="K11" s="116"/>
      <c r="L11" s="118">
        <f t="shared" si="1"/>
        <v>0</v>
      </c>
      <c r="M11" s="119">
        <f>IF(L12=0,0,(SUMPRODUCT(E11:K11,E12:K12))/(L12))</f>
        <v>0</v>
      </c>
    </row>
    <row r="12" spans="1:13" ht="12" hidden="1" customHeight="1">
      <c r="A12" s="764"/>
      <c r="B12" s="767"/>
      <c r="C12" s="768"/>
      <c r="D12" s="157" t="s">
        <v>5</v>
      </c>
      <c r="E12" s="108"/>
      <c r="F12" s="108"/>
      <c r="G12" s="108"/>
      <c r="H12" s="108"/>
      <c r="I12" s="108"/>
      <c r="J12" s="109"/>
      <c r="K12" s="108"/>
      <c r="L12" s="110">
        <f t="shared" si="1"/>
        <v>0</v>
      </c>
      <c r="M12" s="111">
        <f>IF(L11=0,0,(SUMPRODUCT(E11:K11,E12:K12))/L11)</f>
        <v>0</v>
      </c>
    </row>
    <row r="13" spans="1:13" ht="12" hidden="1" customHeight="1">
      <c r="A13" s="764"/>
      <c r="B13" s="766">
        <f>+B11+1</f>
        <v>5</v>
      </c>
      <c r="C13" s="761"/>
      <c r="D13" s="120" t="s">
        <v>3</v>
      </c>
      <c r="E13" s="116"/>
      <c r="F13" s="116"/>
      <c r="G13" s="116"/>
      <c r="H13" s="176"/>
      <c r="I13" s="117"/>
      <c r="J13" s="116"/>
      <c r="K13" s="116"/>
      <c r="L13" s="118">
        <f t="shared" si="1"/>
        <v>0</v>
      </c>
      <c r="M13" s="119">
        <f>IF(L14=0,0,(SUMPRODUCT(E13:K13,E14:K14))/(L14))</f>
        <v>0</v>
      </c>
    </row>
    <row r="14" spans="1:13" ht="12" hidden="1" customHeight="1">
      <c r="A14" s="764"/>
      <c r="B14" s="767"/>
      <c r="C14" s="762"/>
      <c r="D14" s="121" t="s">
        <v>5</v>
      </c>
      <c r="E14" s="108"/>
      <c r="F14" s="108"/>
      <c r="G14" s="108"/>
      <c r="H14" s="108"/>
      <c r="I14" s="108"/>
      <c r="J14" s="166"/>
      <c r="K14" s="164"/>
      <c r="L14" s="110">
        <f t="shared" si="1"/>
        <v>0</v>
      </c>
      <c r="M14" s="111">
        <f>IF(L13=0,0,(SUMPRODUCT(E13:K13,E14:K14))/L13)</f>
        <v>0</v>
      </c>
    </row>
    <row r="15" spans="1:13" ht="12" hidden="1" customHeight="1">
      <c r="A15" s="764"/>
      <c r="B15" s="766">
        <f>+B13+1</f>
        <v>6</v>
      </c>
      <c r="C15" s="768"/>
      <c r="D15" s="120" t="s">
        <v>3</v>
      </c>
      <c r="E15" s="116"/>
      <c r="F15" s="116"/>
      <c r="G15" s="116"/>
      <c r="H15" s="176"/>
      <c r="I15" s="117"/>
      <c r="J15" s="116"/>
      <c r="K15" s="116"/>
      <c r="L15" s="118">
        <f t="shared" ref="L15:L24" si="2">SUM(E15:K15)</f>
        <v>0</v>
      </c>
      <c r="M15" s="119">
        <f>IF(L16=0,0,(SUMPRODUCT(E15:K15,E16:K16))/(L16))</f>
        <v>0</v>
      </c>
    </row>
    <row r="16" spans="1:13" ht="12" hidden="1" customHeight="1">
      <c r="A16" s="764"/>
      <c r="B16" s="767"/>
      <c r="C16" s="768"/>
      <c r="D16" s="121" t="s">
        <v>5</v>
      </c>
      <c r="E16" s="108"/>
      <c r="F16" s="108"/>
      <c r="G16" s="108"/>
      <c r="H16" s="108"/>
      <c r="I16" s="108"/>
      <c r="J16" s="166"/>
      <c r="K16" s="164"/>
      <c r="L16" s="110">
        <f t="shared" si="2"/>
        <v>0</v>
      </c>
      <c r="M16" s="111">
        <f>IF(L15=0,0,(SUMPRODUCT(E15:K15,E16:K16))/L15)</f>
        <v>0</v>
      </c>
    </row>
    <row r="17" spans="1:13" ht="12" hidden="1" customHeight="1">
      <c r="A17" s="764"/>
      <c r="B17" s="766">
        <f>+B15+1</f>
        <v>7</v>
      </c>
      <c r="C17" s="768"/>
      <c r="D17" s="120" t="s">
        <v>3</v>
      </c>
      <c r="E17" s="116"/>
      <c r="F17" s="116"/>
      <c r="G17" s="116"/>
      <c r="H17" s="176"/>
      <c r="I17" s="117"/>
      <c r="J17" s="116"/>
      <c r="K17" s="116"/>
      <c r="L17" s="118">
        <f t="shared" si="2"/>
        <v>0</v>
      </c>
      <c r="M17" s="119">
        <f>IF(L18=0,0,(SUMPRODUCT(E17:K17,E18:K18))/(L18))</f>
        <v>0</v>
      </c>
    </row>
    <row r="18" spans="1:13" ht="12" hidden="1" customHeight="1">
      <c r="A18" s="764"/>
      <c r="B18" s="767"/>
      <c r="C18" s="768"/>
      <c r="D18" s="121" t="s">
        <v>5</v>
      </c>
      <c r="E18" s="108"/>
      <c r="F18" s="108"/>
      <c r="G18" s="108"/>
      <c r="H18" s="108"/>
      <c r="I18" s="108"/>
      <c r="J18" s="109"/>
      <c r="K18" s="109"/>
      <c r="L18" s="110">
        <f t="shared" si="2"/>
        <v>0</v>
      </c>
      <c r="M18" s="111">
        <f>IF(L17=0,0,(SUMPRODUCT(E17:K17,E18:K18))/L17)</f>
        <v>0</v>
      </c>
    </row>
    <row r="19" spans="1:13" ht="12" hidden="1" customHeight="1">
      <c r="A19" s="764"/>
      <c r="B19" s="766">
        <f t="shared" ref="B19:B29" si="3">+B17+1</f>
        <v>8</v>
      </c>
      <c r="C19" s="761"/>
      <c r="D19" s="120" t="s">
        <v>3</v>
      </c>
      <c r="E19" s="116"/>
      <c r="F19" s="116"/>
      <c r="G19" s="116"/>
      <c r="H19" s="176"/>
      <c r="I19" s="117"/>
      <c r="J19" s="116"/>
      <c r="K19" s="116"/>
      <c r="L19" s="118">
        <f t="shared" si="2"/>
        <v>0</v>
      </c>
      <c r="M19" s="119">
        <f>IF(L20=0,0,(SUMPRODUCT(E19:K19,E20:K20))/(L20))</f>
        <v>0</v>
      </c>
    </row>
    <row r="20" spans="1:13" ht="12" hidden="1" customHeight="1">
      <c r="A20" s="764"/>
      <c r="B20" s="767"/>
      <c r="C20" s="762"/>
      <c r="D20" s="121" t="s">
        <v>5</v>
      </c>
      <c r="E20" s="108"/>
      <c r="F20" s="108"/>
      <c r="G20" s="108"/>
      <c r="H20" s="108"/>
      <c r="I20" s="108"/>
      <c r="J20" s="109"/>
      <c r="K20" s="108"/>
      <c r="L20" s="110">
        <f t="shared" si="2"/>
        <v>0</v>
      </c>
      <c r="M20" s="111">
        <f>IF(L19=0,0,(SUMPRODUCT(E19:K19,E20:K20))/L19)</f>
        <v>0</v>
      </c>
    </row>
    <row r="21" spans="1:13" ht="12" hidden="1" customHeight="1">
      <c r="A21" s="764"/>
      <c r="B21" s="766">
        <f t="shared" si="3"/>
        <v>9</v>
      </c>
      <c r="C21" s="761"/>
      <c r="D21" s="120" t="s">
        <v>3</v>
      </c>
      <c r="E21" s="116"/>
      <c r="F21" s="116"/>
      <c r="G21" s="116"/>
      <c r="H21" s="176"/>
      <c r="I21" s="117"/>
      <c r="J21" s="116"/>
      <c r="K21" s="116"/>
      <c r="L21" s="118">
        <f t="shared" si="2"/>
        <v>0</v>
      </c>
      <c r="M21" s="119">
        <f>IF(L22=0,0,(SUMPRODUCT(E21:K21,E22:K22))/(L22))</f>
        <v>0</v>
      </c>
    </row>
    <row r="22" spans="1:13" ht="12" hidden="1" customHeight="1">
      <c r="A22" s="764"/>
      <c r="B22" s="767"/>
      <c r="C22" s="762"/>
      <c r="D22" s="121" t="s">
        <v>5</v>
      </c>
      <c r="E22" s="108"/>
      <c r="F22" s="108"/>
      <c r="G22" s="108"/>
      <c r="H22" s="108"/>
      <c r="I22" s="108"/>
      <c r="J22" s="109"/>
      <c r="K22" s="108"/>
      <c r="L22" s="110">
        <f t="shared" si="2"/>
        <v>0</v>
      </c>
      <c r="M22" s="111">
        <f>IF(L21=0,0,(SUMPRODUCT(E21:K21,E22:K22))/L21)</f>
        <v>0</v>
      </c>
    </row>
    <row r="23" spans="1:13" ht="12" hidden="1" customHeight="1">
      <c r="A23" s="764"/>
      <c r="B23" s="766">
        <f t="shared" si="3"/>
        <v>10</v>
      </c>
      <c r="C23" s="761"/>
      <c r="D23" s="120" t="s">
        <v>3</v>
      </c>
      <c r="E23" s="116"/>
      <c r="F23" s="116"/>
      <c r="G23" s="116"/>
      <c r="H23" s="176"/>
      <c r="I23" s="117"/>
      <c r="J23" s="116"/>
      <c r="K23" s="116"/>
      <c r="L23" s="118">
        <f t="shared" si="2"/>
        <v>0</v>
      </c>
      <c r="M23" s="119">
        <f>IF(L24=0,0,(SUMPRODUCT(E23:K23,E24:K24))/(L24))</f>
        <v>0</v>
      </c>
    </row>
    <row r="24" spans="1:13" ht="12" hidden="1" customHeight="1">
      <c r="A24" s="764"/>
      <c r="B24" s="767"/>
      <c r="C24" s="762"/>
      <c r="D24" s="121" t="s">
        <v>5</v>
      </c>
      <c r="E24" s="108"/>
      <c r="F24" s="108"/>
      <c r="G24" s="108"/>
      <c r="H24" s="108"/>
      <c r="I24" s="108"/>
      <c r="J24" s="109"/>
      <c r="K24" s="108"/>
      <c r="L24" s="110">
        <f t="shared" si="2"/>
        <v>0</v>
      </c>
      <c r="M24" s="111">
        <f>IF(L23=0,0,(SUMPRODUCT(E23:K23,E24:K24))/L23)</f>
        <v>0</v>
      </c>
    </row>
    <row r="25" spans="1:13" ht="12" hidden="1" customHeight="1">
      <c r="A25" s="764"/>
      <c r="B25" s="766">
        <f t="shared" si="3"/>
        <v>11</v>
      </c>
      <c r="C25" s="761"/>
      <c r="D25" s="120" t="s">
        <v>3</v>
      </c>
      <c r="E25" s="116"/>
      <c r="F25" s="116"/>
      <c r="G25" s="116"/>
      <c r="H25" s="176"/>
      <c r="I25" s="117"/>
      <c r="J25" s="116"/>
      <c r="K25" s="116"/>
      <c r="L25" s="118">
        <f t="shared" ref="L25:L33" si="4">SUM(E25:K25)</f>
        <v>0</v>
      </c>
      <c r="M25" s="119">
        <f>IF(L26=0,0,(SUMPRODUCT(E25:K25,E26:K26))/(L26))</f>
        <v>0</v>
      </c>
    </row>
    <row r="26" spans="1:13" ht="12" hidden="1" customHeight="1">
      <c r="A26" s="764"/>
      <c r="B26" s="767"/>
      <c r="C26" s="762"/>
      <c r="D26" s="121" t="s">
        <v>5</v>
      </c>
      <c r="E26" s="108"/>
      <c r="F26" s="108"/>
      <c r="G26" s="109"/>
      <c r="H26" s="109"/>
      <c r="I26" s="109"/>
      <c r="J26" s="109"/>
      <c r="K26" s="108"/>
      <c r="L26" s="110">
        <f t="shared" si="4"/>
        <v>0</v>
      </c>
      <c r="M26" s="111">
        <f>IF(L25=0,0,(SUMPRODUCT(E25:K25,E26:K26))/L25)</f>
        <v>0</v>
      </c>
    </row>
    <row r="27" spans="1:13" ht="12" hidden="1" customHeight="1">
      <c r="A27" s="764"/>
      <c r="B27" s="766">
        <f t="shared" si="3"/>
        <v>12</v>
      </c>
      <c r="C27" s="768"/>
      <c r="D27" s="120" t="s">
        <v>3</v>
      </c>
      <c r="E27" s="116"/>
      <c r="F27" s="116"/>
      <c r="G27" s="116"/>
      <c r="H27" s="176"/>
      <c r="I27" s="117"/>
      <c r="J27" s="116"/>
      <c r="K27" s="116"/>
      <c r="L27" s="118">
        <f t="shared" si="4"/>
        <v>0</v>
      </c>
      <c r="M27" s="119">
        <f>IF(L28=0,0,(SUMPRODUCT(E27:K27,E28:K28))/(L28))</f>
        <v>0</v>
      </c>
    </row>
    <row r="28" spans="1:13" ht="12" hidden="1" customHeight="1">
      <c r="A28" s="764"/>
      <c r="B28" s="767"/>
      <c r="C28" s="768"/>
      <c r="D28" s="121" t="s">
        <v>5</v>
      </c>
      <c r="E28" s="108"/>
      <c r="F28" s="108"/>
      <c r="G28" s="109"/>
      <c r="H28" s="109"/>
      <c r="I28" s="109"/>
      <c r="J28" s="109"/>
      <c r="K28" s="108"/>
      <c r="L28" s="110">
        <f t="shared" si="4"/>
        <v>0</v>
      </c>
      <c r="M28" s="111">
        <f>IF(L27=0,0,(SUMPRODUCT(E27:K27,E28:K28))/L27)</f>
        <v>0</v>
      </c>
    </row>
    <row r="29" spans="1:13" ht="12" hidden="1" customHeight="1">
      <c r="A29" s="764"/>
      <c r="B29" s="766">
        <f t="shared" si="3"/>
        <v>13</v>
      </c>
      <c r="C29" s="768"/>
      <c r="D29" s="120" t="s">
        <v>3</v>
      </c>
      <c r="E29" s="116"/>
      <c r="F29" s="116"/>
      <c r="G29" s="116"/>
      <c r="H29" s="176"/>
      <c r="I29" s="117"/>
      <c r="J29" s="116"/>
      <c r="K29" s="116"/>
      <c r="L29" s="118">
        <f t="shared" si="4"/>
        <v>0</v>
      </c>
      <c r="M29" s="119">
        <f>IF(L30=0,0,(SUMPRODUCT(E29:K29,E30:K30))/(L30))</f>
        <v>0</v>
      </c>
    </row>
    <row r="30" spans="1:13" ht="12" hidden="1" customHeight="1">
      <c r="A30" s="764"/>
      <c r="B30" s="767"/>
      <c r="C30" s="768"/>
      <c r="D30" s="121" t="s">
        <v>5</v>
      </c>
      <c r="E30" s="108"/>
      <c r="F30" s="108"/>
      <c r="G30" s="108"/>
      <c r="H30" s="108"/>
      <c r="I30" s="108"/>
      <c r="J30" s="109"/>
      <c r="K30" s="108"/>
      <c r="L30" s="110">
        <f t="shared" si="4"/>
        <v>0</v>
      </c>
      <c r="M30" s="111">
        <f>IF(L29=0,0,(SUMPRODUCT(E29:K29,E30:K30))/L29)</f>
        <v>0</v>
      </c>
    </row>
    <row r="31" spans="1:13" ht="12" hidden="1" customHeight="1">
      <c r="A31" s="764"/>
      <c r="B31" s="766">
        <f>+B29+1</f>
        <v>14</v>
      </c>
      <c r="C31" s="768"/>
      <c r="D31" s="120" t="s">
        <v>3</v>
      </c>
      <c r="E31" s="115"/>
      <c r="F31" s="116"/>
      <c r="G31" s="117"/>
      <c r="H31" s="117"/>
      <c r="I31" s="117"/>
      <c r="J31" s="116"/>
      <c r="K31" s="116"/>
      <c r="L31" s="118">
        <f t="shared" si="4"/>
        <v>0</v>
      </c>
      <c r="M31" s="119">
        <f>IF(L32=0,0,(SUMPRODUCT(E31:K31,E32:K32))/(L32))</f>
        <v>0</v>
      </c>
    </row>
    <row r="32" spans="1:13" ht="12" hidden="1" customHeight="1">
      <c r="A32" s="773"/>
      <c r="B32" s="767"/>
      <c r="C32" s="768"/>
      <c r="D32" s="121" t="s">
        <v>5</v>
      </c>
      <c r="E32" s="108"/>
      <c r="F32" s="108"/>
      <c r="G32" s="108"/>
      <c r="H32" s="108"/>
      <c r="I32" s="108"/>
      <c r="J32" s="108"/>
      <c r="K32" s="108"/>
      <c r="L32" s="110">
        <f t="shared" si="4"/>
        <v>0</v>
      </c>
      <c r="M32" s="111">
        <f>IF(L31=0,0,(SUMPRODUCT(E31:K31,E32:K32))/L31)</f>
        <v>0</v>
      </c>
    </row>
    <row r="33" spans="1:13" ht="12" hidden="1" customHeight="1">
      <c r="A33" s="733" t="s">
        <v>6</v>
      </c>
      <c r="B33" s="734"/>
      <c r="C33" s="734"/>
      <c r="D33" s="167" t="s">
        <v>3</v>
      </c>
      <c r="E33" s="123">
        <f t="shared" ref="E33:K33" si="5">E5+E7+E9+E11+E13+E15+E17+E19+E21+E23+E25+E27+E29+E31</f>
        <v>0</v>
      </c>
      <c r="F33" s="124">
        <f t="shared" si="5"/>
        <v>0</v>
      </c>
      <c r="G33" s="124">
        <f t="shared" si="5"/>
        <v>0</v>
      </c>
      <c r="H33" s="124">
        <f t="shared" si="5"/>
        <v>0</v>
      </c>
      <c r="I33" s="124">
        <f t="shared" si="5"/>
        <v>0</v>
      </c>
      <c r="J33" s="124">
        <f t="shared" si="5"/>
        <v>0</v>
      </c>
      <c r="K33" s="124">
        <f t="shared" si="5"/>
        <v>0</v>
      </c>
      <c r="L33" s="104">
        <f t="shared" si="4"/>
        <v>0</v>
      </c>
      <c r="M33" s="105">
        <f>IF(SUM(E34:K34)=0,0,SUMPRODUCT(E33:K33,E34:K34)/SUM(E34:K34))</f>
        <v>0</v>
      </c>
    </row>
    <row r="34" spans="1:13" ht="12" hidden="1" customHeight="1">
      <c r="A34" s="721" t="s">
        <v>1</v>
      </c>
      <c r="B34" s="722"/>
      <c r="C34" s="722"/>
      <c r="D34" s="168" t="s">
        <v>5</v>
      </c>
      <c r="E34" s="125">
        <f t="shared" ref="E34:K34" si="6">IF(E33=0,0,(E5*E6+E7*E8+E9*E10+E11*E12+E13*E14+E15*E16+E17*E18+E19*E20+E21*E22+E23*E24+E25*E26+E27*E28+E29*E30+E31*E32)/E33)</f>
        <v>0</v>
      </c>
      <c r="F34" s="126">
        <f t="shared" si="6"/>
        <v>0</v>
      </c>
      <c r="G34" s="126">
        <f t="shared" si="6"/>
        <v>0</v>
      </c>
      <c r="H34" s="126">
        <f t="shared" si="6"/>
        <v>0</v>
      </c>
      <c r="I34" s="126">
        <f t="shared" si="6"/>
        <v>0</v>
      </c>
      <c r="J34" s="126">
        <f t="shared" si="6"/>
        <v>0</v>
      </c>
      <c r="K34" s="126">
        <f t="shared" si="6"/>
        <v>0</v>
      </c>
      <c r="L34" s="127">
        <f>L6+L8+L10+L12+L14+L16+L18+L20+L22+L24+L26+L28+L30+L32</f>
        <v>0</v>
      </c>
      <c r="M34" s="128">
        <f>IF(L33=0,0,(SUMPRODUCT(E33:K33,E34:K34))/L33)</f>
        <v>0</v>
      </c>
    </row>
    <row r="35" spans="1:13" ht="12" hidden="1" customHeight="1">
      <c r="A35" s="763" t="s">
        <v>81</v>
      </c>
      <c r="B35" s="765">
        <v>1</v>
      </c>
      <c r="C35" s="774" t="s">
        <v>136</v>
      </c>
      <c r="D35" s="163" t="s">
        <v>3</v>
      </c>
      <c r="E35" s="103"/>
      <c r="F35" s="103"/>
      <c r="G35" s="103"/>
      <c r="H35" s="178"/>
      <c r="I35" s="165"/>
      <c r="J35" s="103"/>
      <c r="K35" s="103"/>
      <c r="L35" s="104">
        <f t="shared" ref="L35:L44" si="7">SUM(E35:K35)</f>
        <v>0</v>
      </c>
      <c r="M35" s="105">
        <f>IF(L36=0,0,(SUMPRODUCT(E35:K35,E36:K36))/(L36))</f>
        <v>0</v>
      </c>
    </row>
    <row r="36" spans="1:13" ht="12" hidden="1" customHeight="1">
      <c r="A36" s="764"/>
      <c r="B36" s="766"/>
      <c r="C36" s="762"/>
      <c r="D36" s="121" t="s">
        <v>5</v>
      </c>
      <c r="E36" s="108"/>
      <c r="F36" s="108"/>
      <c r="G36" s="108"/>
      <c r="H36" s="109"/>
      <c r="I36" s="109"/>
      <c r="J36" s="109"/>
      <c r="K36" s="108"/>
      <c r="L36" s="110">
        <f t="shared" si="7"/>
        <v>0</v>
      </c>
      <c r="M36" s="111">
        <f>IF(L35=0,0,(SUMPRODUCT(E35:K35,E36:K36))/L35)</f>
        <v>0</v>
      </c>
    </row>
    <row r="37" spans="1:13" ht="12" hidden="1" customHeight="1">
      <c r="A37" s="764"/>
      <c r="B37" s="766">
        <f>+B35+1</f>
        <v>2</v>
      </c>
      <c r="C37" s="761" t="s">
        <v>154</v>
      </c>
      <c r="D37" s="120" t="s">
        <v>3</v>
      </c>
      <c r="E37" s="116"/>
      <c r="F37" s="116"/>
      <c r="G37" s="116"/>
      <c r="H37" s="176"/>
      <c r="I37" s="117"/>
      <c r="J37" s="116"/>
      <c r="K37" s="116"/>
      <c r="L37" s="118">
        <f t="shared" si="7"/>
        <v>0</v>
      </c>
      <c r="M37" s="119">
        <f>IF(L38=0,0,(SUMPRODUCT(E37:K37,E38:K38))/(L38))</f>
        <v>0</v>
      </c>
    </row>
    <row r="38" spans="1:13" ht="12" hidden="1" customHeight="1">
      <c r="A38" s="764"/>
      <c r="B38" s="767"/>
      <c r="C38" s="762"/>
      <c r="D38" s="121" t="s">
        <v>5</v>
      </c>
      <c r="E38" s="108"/>
      <c r="F38" s="108"/>
      <c r="G38" s="108"/>
      <c r="H38" s="108"/>
      <c r="I38" s="108"/>
      <c r="J38" s="109"/>
      <c r="K38" s="108"/>
      <c r="L38" s="110">
        <f t="shared" si="7"/>
        <v>0</v>
      </c>
      <c r="M38" s="111">
        <f>IF(L37=0,0,(SUMPRODUCT(E37:K37,E38:K38))/L37)</f>
        <v>0</v>
      </c>
    </row>
    <row r="39" spans="1:13" ht="12" hidden="1" customHeight="1">
      <c r="A39" s="764"/>
      <c r="B39" s="766">
        <f>+B37+1</f>
        <v>3</v>
      </c>
      <c r="C39" s="768" t="s">
        <v>137</v>
      </c>
      <c r="D39" s="120" t="s">
        <v>3</v>
      </c>
      <c r="E39" s="116"/>
      <c r="F39" s="116"/>
      <c r="G39" s="116"/>
      <c r="H39" s="176"/>
      <c r="I39" s="117"/>
      <c r="J39" s="116"/>
      <c r="K39" s="116"/>
      <c r="L39" s="118">
        <f t="shared" si="7"/>
        <v>0</v>
      </c>
      <c r="M39" s="119">
        <f>IF(L40=0,0,(SUMPRODUCT(E39:K39,E40:K40))/(L40))</f>
        <v>0</v>
      </c>
    </row>
    <row r="40" spans="1:13" ht="12" hidden="1" customHeight="1">
      <c r="A40" s="764"/>
      <c r="B40" s="767"/>
      <c r="C40" s="768"/>
      <c r="D40" s="121" t="s">
        <v>5</v>
      </c>
      <c r="E40" s="108"/>
      <c r="F40" s="108"/>
      <c r="G40" s="108"/>
      <c r="H40" s="108"/>
      <c r="I40" s="108"/>
      <c r="J40" s="109"/>
      <c r="K40" s="108"/>
      <c r="L40" s="110">
        <f t="shared" si="7"/>
        <v>0</v>
      </c>
      <c r="M40" s="111">
        <f>IF(L39=0,0,(SUMPRODUCT(E39:K39,E40:K40))/L39)</f>
        <v>0</v>
      </c>
    </row>
    <row r="41" spans="1:13" ht="12" hidden="1" customHeight="1">
      <c r="A41" s="764"/>
      <c r="B41" s="766">
        <f>+B39+1</f>
        <v>4</v>
      </c>
      <c r="C41" s="768" t="s">
        <v>134</v>
      </c>
      <c r="D41" s="120" t="s">
        <v>3</v>
      </c>
      <c r="E41" s="116"/>
      <c r="F41" s="116"/>
      <c r="G41" s="116"/>
      <c r="H41" s="176"/>
      <c r="I41" s="117"/>
      <c r="J41" s="116"/>
      <c r="K41" s="116"/>
      <c r="L41" s="118">
        <f t="shared" si="7"/>
        <v>0</v>
      </c>
      <c r="M41" s="119">
        <f>IF(L42=0,0,(SUMPRODUCT(E41:K41,E42:K42))/(L42))</f>
        <v>0</v>
      </c>
    </row>
    <row r="42" spans="1:13" ht="12" hidden="1" customHeight="1">
      <c r="A42" s="764"/>
      <c r="B42" s="767"/>
      <c r="C42" s="768"/>
      <c r="D42" s="157" t="s">
        <v>5</v>
      </c>
      <c r="E42" s="108"/>
      <c r="F42" s="108"/>
      <c r="G42" s="108"/>
      <c r="H42" s="108"/>
      <c r="I42" s="108"/>
      <c r="J42" s="109"/>
      <c r="K42" s="108"/>
      <c r="L42" s="110">
        <f t="shared" si="7"/>
        <v>0</v>
      </c>
      <c r="M42" s="111">
        <f>IF(L41=0,0,(SUMPRODUCT(E41:K41,E42:K42))/L41)</f>
        <v>0</v>
      </c>
    </row>
    <row r="43" spans="1:13" ht="12" hidden="1" customHeight="1">
      <c r="A43" s="764"/>
      <c r="B43" s="766">
        <f>+B41+1</f>
        <v>5</v>
      </c>
      <c r="C43" s="768" t="s">
        <v>174</v>
      </c>
      <c r="D43" s="120" t="s">
        <v>3</v>
      </c>
      <c r="E43" s="116"/>
      <c r="F43" s="116"/>
      <c r="G43" s="116"/>
      <c r="H43" s="176"/>
      <c r="I43" s="117"/>
      <c r="J43" s="116"/>
      <c r="K43" s="116"/>
      <c r="L43" s="118">
        <f t="shared" si="7"/>
        <v>0</v>
      </c>
      <c r="M43" s="119">
        <f>IF(L44=0,0,(SUMPRODUCT(E43:K43,E44:K44))/(L44))</f>
        <v>0</v>
      </c>
    </row>
    <row r="44" spans="1:13" ht="12" hidden="1" customHeight="1">
      <c r="A44" s="764"/>
      <c r="B44" s="767"/>
      <c r="C44" s="768"/>
      <c r="D44" s="121" t="s">
        <v>5</v>
      </c>
      <c r="E44" s="108"/>
      <c r="F44" s="108"/>
      <c r="G44" s="108"/>
      <c r="H44" s="108"/>
      <c r="I44" s="108"/>
      <c r="J44" s="166"/>
      <c r="K44" s="164"/>
      <c r="L44" s="110">
        <f t="shared" si="7"/>
        <v>0</v>
      </c>
      <c r="M44" s="111">
        <f>IF(L43=0,0,(SUMPRODUCT(E43:K43,E44:K44))/L43)</f>
        <v>0</v>
      </c>
    </row>
    <row r="45" spans="1:13" ht="12" hidden="1" customHeight="1">
      <c r="A45" s="764"/>
      <c r="B45" s="766">
        <f>+B43+1</f>
        <v>6</v>
      </c>
      <c r="C45" s="768"/>
      <c r="D45" s="120" t="s">
        <v>3</v>
      </c>
      <c r="E45" s="116"/>
      <c r="F45" s="116"/>
      <c r="G45" s="116"/>
      <c r="H45" s="176"/>
      <c r="I45" s="117"/>
      <c r="J45" s="116"/>
      <c r="K45" s="116"/>
      <c r="L45" s="118">
        <f t="shared" ref="L45:L54" si="8">SUM(E45:K45)</f>
        <v>0</v>
      </c>
      <c r="M45" s="119">
        <f>IF(L46=0,0,(SUMPRODUCT(E45:K45,E46:K46))/(L46))</f>
        <v>0</v>
      </c>
    </row>
    <row r="46" spans="1:13" ht="12" hidden="1" customHeight="1">
      <c r="A46" s="764"/>
      <c r="B46" s="767"/>
      <c r="C46" s="768"/>
      <c r="D46" s="121" t="s">
        <v>5</v>
      </c>
      <c r="E46" s="108"/>
      <c r="F46" s="108"/>
      <c r="G46" s="108"/>
      <c r="H46" s="108"/>
      <c r="I46" s="108"/>
      <c r="J46" s="166"/>
      <c r="K46" s="164"/>
      <c r="L46" s="110">
        <f t="shared" si="8"/>
        <v>0</v>
      </c>
      <c r="M46" s="111">
        <f>IF(L45=0,0,(SUMPRODUCT(E45:K45,E46:K46))/L45)</f>
        <v>0</v>
      </c>
    </row>
    <row r="47" spans="1:13" ht="12" hidden="1" customHeight="1">
      <c r="A47" s="764"/>
      <c r="B47" s="766">
        <f>+B45+1</f>
        <v>7</v>
      </c>
      <c r="C47" s="768"/>
      <c r="D47" s="120" t="s">
        <v>3</v>
      </c>
      <c r="E47" s="116"/>
      <c r="F47" s="116"/>
      <c r="G47" s="116"/>
      <c r="H47" s="176"/>
      <c r="I47" s="117"/>
      <c r="J47" s="116"/>
      <c r="K47" s="116"/>
      <c r="L47" s="118">
        <f t="shared" si="8"/>
        <v>0</v>
      </c>
      <c r="M47" s="119">
        <f>IF(L48=0,0,(SUMPRODUCT(E47:K47,E48:K48))/(L48))</f>
        <v>0</v>
      </c>
    </row>
    <row r="48" spans="1:13" ht="12" hidden="1" customHeight="1">
      <c r="A48" s="764"/>
      <c r="B48" s="767"/>
      <c r="C48" s="768"/>
      <c r="D48" s="121" t="s">
        <v>5</v>
      </c>
      <c r="E48" s="108"/>
      <c r="F48" s="108"/>
      <c r="G48" s="108"/>
      <c r="H48" s="108"/>
      <c r="I48" s="108"/>
      <c r="J48" s="109"/>
      <c r="K48" s="109"/>
      <c r="L48" s="110">
        <f t="shared" si="8"/>
        <v>0</v>
      </c>
      <c r="M48" s="111">
        <f>IF(L47=0,0,(SUMPRODUCT(E47:K47,E48:K48))/L47)</f>
        <v>0</v>
      </c>
    </row>
    <row r="49" spans="1:13" ht="12" hidden="1" customHeight="1">
      <c r="A49" s="764"/>
      <c r="B49" s="766">
        <f t="shared" ref="B49:B59" si="9">+B47+1</f>
        <v>8</v>
      </c>
      <c r="C49" s="761"/>
      <c r="D49" s="120" t="s">
        <v>3</v>
      </c>
      <c r="E49" s="116"/>
      <c r="F49" s="116"/>
      <c r="G49" s="116"/>
      <c r="H49" s="176"/>
      <c r="I49" s="117"/>
      <c r="J49" s="116"/>
      <c r="K49" s="116"/>
      <c r="L49" s="118">
        <f t="shared" si="8"/>
        <v>0</v>
      </c>
      <c r="M49" s="119">
        <f>IF(L50=0,0,(SUMPRODUCT(E49:K49,E50:K50))/(L50))</f>
        <v>0</v>
      </c>
    </row>
    <row r="50" spans="1:13" ht="12" hidden="1" customHeight="1">
      <c r="A50" s="764"/>
      <c r="B50" s="767"/>
      <c r="C50" s="762"/>
      <c r="D50" s="121" t="s">
        <v>5</v>
      </c>
      <c r="E50" s="108"/>
      <c r="F50" s="108"/>
      <c r="G50" s="108"/>
      <c r="H50" s="108"/>
      <c r="I50" s="108"/>
      <c r="J50" s="109"/>
      <c r="K50" s="108"/>
      <c r="L50" s="110">
        <f t="shared" si="8"/>
        <v>0</v>
      </c>
      <c r="M50" s="111">
        <f>IF(L49=0,0,(SUMPRODUCT(E49:K49,E50:K50))/L49)</f>
        <v>0</v>
      </c>
    </row>
    <row r="51" spans="1:13" ht="12" hidden="1" customHeight="1">
      <c r="A51" s="764"/>
      <c r="B51" s="766">
        <f t="shared" si="9"/>
        <v>9</v>
      </c>
      <c r="C51" s="761"/>
      <c r="D51" s="120" t="s">
        <v>3</v>
      </c>
      <c r="E51" s="116"/>
      <c r="F51" s="116"/>
      <c r="G51" s="116"/>
      <c r="H51" s="176"/>
      <c r="I51" s="117"/>
      <c r="J51" s="116"/>
      <c r="K51" s="116"/>
      <c r="L51" s="118">
        <f t="shared" si="8"/>
        <v>0</v>
      </c>
      <c r="M51" s="119">
        <f>IF(L52=0,0,(SUMPRODUCT(E51:K51,E52:K52))/(L52))</f>
        <v>0</v>
      </c>
    </row>
    <row r="52" spans="1:13" ht="12" hidden="1" customHeight="1">
      <c r="A52" s="764"/>
      <c r="B52" s="767"/>
      <c r="C52" s="762"/>
      <c r="D52" s="121" t="s">
        <v>5</v>
      </c>
      <c r="E52" s="108"/>
      <c r="F52" s="108"/>
      <c r="G52" s="108"/>
      <c r="H52" s="108"/>
      <c r="I52" s="108"/>
      <c r="J52" s="109"/>
      <c r="K52" s="108"/>
      <c r="L52" s="110">
        <f t="shared" si="8"/>
        <v>0</v>
      </c>
      <c r="M52" s="111">
        <f>IF(L51=0,0,(SUMPRODUCT(E51:K51,E52:K52))/L51)</f>
        <v>0</v>
      </c>
    </row>
    <row r="53" spans="1:13" ht="12" hidden="1" customHeight="1">
      <c r="A53" s="764"/>
      <c r="B53" s="766">
        <f t="shared" si="9"/>
        <v>10</v>
      </c>
      <c r="C53" s="761"/>
      <c r="D53" s="120" t="s">
        <v>3</v>
      </c>
      <c r="E53" s="116"/>
      <c r="F53" s="116"/>
      <c r="G53" s="116"/>
      <c r="H53" s="176"/>
      <c r="I53" s="117"/>
      <c r="J53" s="116"/>
      <c r="K53" s="116"/>
      <c r="L53" s="118">
        <f t="shared" si="8"/>
        <v>0</v>
      </c>
      <c r="M53" s="119">
        <f>IF(L54=0,0,(SUMPRODUCT(E53:K53,E54:K54))/(L54))</f>
        <v>0</v>
      </c>
    </row>
    <row r="54" spans="1:13" ht="12" hidden="1" customHeight="1">
      <c r="A54" s="764"/>
      <c r="B54" s="767"/>
      <c r="C54" s="762"/>
      <c r="D54" s="121" t="s">
        <v>5</v>
      </c>
      <c r="E54" s="108"/>
      <c r="F54" s="108"/>
      <c r="G54" s="108"/>
      <c r="H54" s="108"/>
      <c r="I54" s="108"/>
      <c r="J54" s="109"/>
      <c r="K54" s="108"/>
      <c r="L54" s="110">
        <f t="shared" si="8"/>
        <v>0</v>
      </c>
      <c r="M54" s="111">
        <f>IF(L53=0,0,(SUMPRODUCT(E53:K53,E54:K54))/L53)</f>
        <v>0</v>
      </c>
    </row>
    <row r="55" spans="1:13" ht="12" hidden="1" customHeight="1">
      <c r="A55" s="764"/>
      <c r="B55" s="766">
        <f t="shared" si="9"/>
        <v>11</v>
      </c>
      <c r="C55" s="761"/>
      <c r="D55" s="120" t="s">
        <v>3</v>
      </c>
      <c r="E55" s="116"/>
      <c r="F55" s="116"/>
      <c r="G55" s="116"/>
      <c r="H55" s="176"/>
      <c r="I55" s="117"/>
      <c r="J55" s="116"/>
      <c r="K55" s="116"/>
      <c r="L55" s="118">
        <f t="shared" ref="L55:L63" si="10">SUM(E55:K55)</f>
        <v>0</v>
      </c>
      <c r="M55" s="119">
        <f>IF(L56=0,0,(SUMPRODUCT(E55:K55,E56:K56))/(L56))</f>
        <v>0</v>
      </c>
    </row>
    <row r="56" spans="1:13" ht="12" hidden="1" customHeight="1">
      <c r="A56" s="764"/>
      <c r="B56" s="767"/>
      <c r="C56" s="762"/>
      <c r="D56" s="121" t="s">
        <v>5</v>
      </c>
      <c r="E56" s="108"/>
      <c r="F56" s="108"/>
      <c r="G56" s="109"/>
      <c r="H56" s="109"/>
      <c r="I56" s="109"/>
      <c r="J56" s="109"/>
      <c r="K56" s="108"/>
      <c r="L56" s="110">
        <f t="shared" si="10"/>
        <v>0</v>
      </c>
      <c r="M56" s="111">
        <f>IF(L55=0,0,(SUMPRODUCT(E55:K55,E56:K56))/L55)</f>
        <v>0</v>
      </c>
    </row>
    <row r="57" spans="1:13" ht="12" hidden="1" customHeight="1">
      <c r="A57" s="764"/>
      <c r="B57" s="766">
        <f t="shared" si="9"/>
        <v>12</v>
      </c>
      <c r="C57" s="768"/>
      <c r="D57" s="120" t="s">
        <v>3</v>
      </c>
      <c r="E57" s="116"/>
      <c r="F57" s="116"/>
      <c r="G57" s="116"/>
      <c r="H57" s="176"/>
      <c r="I57" s="117"/>
      <c r="J57" s="116"/>
      <c r="K57" s="116"/>
      <c r="L57" s="118">
        <f t="shared" si="10"/>
        <v>0</v>
      </c>
      <c r="M57" s="119">
        <f>IF(L58=0,0,(SUMPRODUCT(E57:K57,E58:K58))/(L58))</f>
        <v>0</v>
      </c>
    </row>
    <row r="58" spans="1:13" ht="12" hidden="1" customHeight="1">
      <c r="A58" s="764"/>
      <c r="B58" s="767"/>
      <c r="C58" s="768"/>
      <c r="D58" s="121" t="s">
        <v>5</v>
      </c>
      <c r="E58" s="108"/>
      <c r="F58" s="108"/>
      <c r="G58" s="109"/>
      <c r="H58" s="109"/>
      <c r="I58" s="109"/>
      <c r="J58" s="109"/>
      <c r="K58" s="108"/>
      <c r="L58" s="110">
        <f t="shared" si="10"/>
        <v>0</v>
      </c>
      <c r="M58" s="111">
        <f>IF(L57=0,0,(SUMPRODUCT(E57:K57,E58:K58))/L57)</f>
        <v>0</v>
      </c>
    </row>
    <row r="59" spans="1:13" ht="12" hidden="1" customHeight="1">
      <c r="A59" s="764"/>
      <c r="B59" s="766">
        <f t="shared" si="9"/>
        <v>13</v>
      </c>
      <c r="C59" s="768"/>
      <c r="D59" s="120" t="s">
        <v>3</v>
      </c>
      <c r="E59" s="116"/>
      <c r="F59" s="116"/>
      <c r="G59" s="116"/>
      <c r="H59" s="176"/>
      <c r="I59" s="117"/>
      <c r="J59" s="116"/>
      <c r="K59" s="116"/>
      <c r="L59" s="118">
        <f t="shared" si="10"/>
        <v>0</v>
      </c>
      <c r="M59" s="119">
        <f>IF(L60=0,0,(SUMPRODUCT(E59:K59,E60:K60))/(L60))</f>
        <v>0</v>
      </c>
    </row>
    <row r="60" spans="1:13" ht="12" hidden="1" customHeight="1">
      <c r="A60" s="764"/>
      <c r="B60" s="767"/>
      <c r="C60" s="768"/>
      <c r="D60" s="121" t="s">
        <v>5</v>
      </c>
      <c r="E60" s="108"/>
      <c r="F60" s="108"/>
      <c r="G60" s="108"/>
      <c r="H60" s="108"/>
      <c r="I60" s="108"/>
      <c r="J60" s="109"/>
      <c r="K60" s="108"/>
      <c r="L60" s="110">
        <f t="shared" si="10"/>
        <v>0</v>
      </c>
      <c r="M60" s="111">
        <f>IF(L59=0,0,(SUMPRODUCT(E59:K59,E60:K60))/L59)</f>
        <v>0</v>
      </c>
    </row>
    <row r="61" spans="1:13" ht="12" hidden="1" customHeight="1">
      <c r="A61" s="764"/>
      <c r="B61" s="766">
        <f>+B59+1</f>
        <v>14</v>
      </c>
      <c r="C61" s="768"/>
      <c r="D61" s="120" t="s">
        <v>3</v>
      </c>
      <c r="E61" s="115"/>
      <c r="F61" s="116"/>
      <c r="G61" s="117"/>
      <c r="H61" s="117"/>
      <c r="I61" s="117"/>
      <c r="J61" s="116"/>
      <c r="K61" s="116"/>
      <c r="L61" s="118">
        <f t="shared" si="10"/>
        <v>0</v>
      </c>
      <c r="M61" s="119">
        <f>IF(L62=0,0,(SUMPRODUCT(E61:K61,E62:K62))/(L62))</f>
        <v>0</v>
      </c>
    </row>
    <row r="62" spans="1:13" ht="12" hidden="1" customHeight="1">
      <c r="A62" s="773"/>
      <c r="B62" s="767"/>
      <c r="C62" s="768"/>
      <c r="D62" s="121" t="s">
        <v>5</v>
      </c>
      <c r="E62" s="108"/>
      <c r="F62" s="108"/>
      <c r="G62" s="108"/>
      <c r="H62" s="108"/>
      <c r="I62" s="108"/>
      <c r="J62" s="108"/>
      <c r="K62" s="108"/>
      <c r="L62" s="110">
        <f t="shared" si="10"/>
        <v>0</v>
      </c>
      <c r="M62" s="111">
        <f>IF(L61=0,0,(SUMPRODUCT(E61:K61,E62:K62))/L61)</f>
        <v>0</v>
      </c>
    </row>
    <row r="63" spans="1:13" ht="12" hidden="1" customHeight="1">
      <c r="A63" s="733" t="s">
        <v>6</v>
      </c>
      <c r="B63" s="734"/>
      <c r="C63" s="734"/>
      <c r="D63" s="167" t="s">
        <v>3</v>
      </c>
      <c r="E63" s="123">
        <f>E35+E37+E39+E41+E43+E45+E47+E49+E51+E53+E55+E57+E59+E61</f>
        <v>0</v>
      </c>
      <c r="F63" s="124">
        <f t="shared" ref="F63:K63" si="11">F35+F37+F39+F41+F43+F45+F47+F49+F51+F53+F55+F57+F59+F61</f>
        <v>0</v>
      </c>
      <c r="G63" s="124">
        <f t="shared" si="11"/>
        <v>0</v>
      </c>
      <c r="H63" s="124">
        <f t="shared" si="11"/>
        <v>0</v>
      </c>
      <c r="I63" s="124">
        <f>I35+I37+I39+I41+I43+I45+I47+I49+I51+I53+I55+I57+I59+I61</f>
        <v>0</v>
      </c>
      <c r="J63" s="124">
        <f t="shared" si="11"/>
        <v>0</v>
      </c>
      <c r="K63" s="124">
        <f t="shared" si="11"/>
        <v>0</v>
      </c>
      <c r="L63" s="104">
        <f t="shared" si="10"/>
        <v>0</v>
      </c>
      <c r="M63" s="105">
        <f>IF(SUM(E64:K64)=0,0,SUMPRODUCT(E63:K63,E64:K64)/SUM(E64:K64))</f>
        <v>0</v>
      </c>
    </row>
    <row r="64" spans="1:13" ht="12" hidden="1" customHeight="1">
      <c r="A64" s="721" t="s">
        <v>1</v>
      </c>
      <c r="B64" s="722"/>
      <c r="C64" s="722"/>
      <c r="D64" s="168" t="s">
        <v>5</v>
      </c>
      <c r="E64" s="125">
        <f t="shared" ref="E64:K64" si="12">IF(E63=0,0,(E35*E36+E37*E38+E39*E40+E41*E42+E43*E44+E45*E46+E47*E48+E49*E50+E51*E52+E53*E54+E55*E56+E57*E58+E59*E60+E61*E62)/E63)</f>
        <v>0</v>
      </c>
      <c r="F64" s="126">
        <f t="shared" si="12"/>
        <v>0</v>
      </c>
      <c r="G64" s="126">
        <f t="shared" si="12"/>
        <v>0</v>
      </c>
      <c r="H64" s="126">
        <f t="shared" si="12"/>
        <v>0</v>
      </c>
      <c r="I64" s="126">
        <f t="shared" si="12"/>
        <v>0</v>
      </c>
      <c r="J64" s="126">
        <f t="shared" si="12"/>
        <v>0</v>
      </c>
      <c r="K64" s="126">
        <f t="shared" si="12"/>
        <v>0</v>
      </c>
      <c r="L64" s="127">
        <f>L36+L38+L40+L42+L44+L46+L48+L50+L52+L54+L56+L58+L60+L62</f>
        <v>0</v>
      </c>
      <c r="M64" s="128">
        <f>IF(L63=0,0,(SUMPRODUCT(E63:K63,E64:K64))/L63)</f>
        <v>0</v>
      </c>
    </row>
    <row r="65" spans="1:13" ht="12" customHeight="1">
      <c r="A65" s="769" t="s">
        <v>122</v>
      </c>
      <c r="B65" s="765">
        <v>1</v>
      </c>
      <c r="C65" s="543" t="s">
        <v>208</v>
      </c>
      <c r="D65" s="163" t="s">
        <v>3</v>
      </c>
      <c r="E65" s="103">
        <v>2760</v>
      </c>
      <c r="F65" s="103">
        <v>1280</v>
      </c>
      <c r="G65" s="103">
        <v>1640</v>
      </c>
      <c r="H65" s="178">
        <v>2080</v>
      </c>
      <c r="I65" s="165">
        <v>4080</v>
      </c>
      <c r="J65" s="103">
        <v>1440</v>
      </c>
      <c r="K65" s="359">
        <v>1080</v>
      </c>
      <c r="L65" s="104">
        <f t="shared" ref="L65:L78" si="13">SUM(E65:K65)</f>
        <v>14360</v>
      </c>
      <c r="M65" s="105">
        <f>IF(L66=0,0,(SUMPRODUCT(E65:K65,E66:K66))/(L66))</f>
        <v>2059.503495441063</v>
      </c>
    </row>
    <row r="66" spans="1:13" ht="12" customHeight="1">
      <c r="A66" s="764"/>
      <c r="B66" s="766"/>
      <c r="C66" s="544"/>
      <c r="D66" s="121" t="s">
        <v>5</v>
      </c>
      <c r="E66" s="108">
        <v>6054.67</v>
      </c>
      <c r="F66" s="108">
        <v>5960.02</v>
      </c>
      <c r="G66" s="108">
        <v>5878.58</v>
      </c>
      <c r="H66" s="109">
        <v>5881.75</v>
      </c>
      <c r="I66" s="109">
        <v>5866.03</v>
      </c>
      <c r="J66" s="109">
        <v>5639.14</v>
      </c>
      <c r="K66" s="353">
        <v>5726.08</v>
      </c>
      <c r="L66" s="110">
        <f t="shared" si="13"/>
        <v>41006.270000000004</v>
      </c>
      <c r="M66" s="111">
        <f>IF(L65=0,0,(SUMPRODUCT(E65:K65,E66:K66))/L65)</f>
        <v>5881.0972423398334</v>
      </c>
    </row>
    <row r="67" spans="1:13" ht="12" customHeight="1">
      <c r="A67" s="764"/>
      <c r="B67" s="766">
        <f>+B65+1</f>
        <v>2</v>
      </c>
      <c r="C67" s="543" t="s">
        <v>145</v>
      </c>
      <c r="D67" s="120" t="s">
        <v>3</v>
      </c>
      <c r="E67" s="116">
        <v>15880</v>
      </c>
      <c r="F67" s="116">
        <v>16120</v>
      </c>
      <c r="G67" s="116">
        <v>10840</v>
      </c>
      <c r="H67" s="176">
        <v>3680</v>
      </c>
      <c r="I67" s="377">
        <v>13760</v>
      </c>
      <c r="J67" s="377">
        <v>13680</v>
      </c>
      <c r="K67" s="377">
        <v>8840</v>
      </c>
      <c r="L67" s="118">
        <f t="shared" si="13"/>
        <v>82800</v>
      </c>
      <c r="M67" s="119">
        <f>IF(L68=0,0,(SUMPRODUCT(E67:K67,E68:K68))/(L68))</f>
        <v>11854.042340726213</v>
      </c>
    </row>
    <row r="68" spans="1:13" ht="12" customHeight="1">
      <c r="A68" s="764"/>
      <c r="B68" s="767"/>
      <c r="C68" s="544"/>
      <c r="D68" s="121" t="s">
        <v>5</v>
      </c>
      <c r="E68" s="108">
        <v>4482.42</v>
      </c>
      <c r="F68" s="108">
        <v>4584.03</v>
      </c>
      <c r="G68" s="108">
        <v>4461.3100000000004</v>
      </c>
      <c r="H68" s="108">
        <v>4457.87</v>
      </c>
      <c r="I68" s="353">
        <v>4356.79</v>
      </c>
      <c r="J68" s="353">
        <v>4335.1899999999996</v>
      </c>
      <c r="K68" s="353">
        <v>4266.12</v>
      </c>
      <c r="L68" s="110">
        <f t="shared" si="13"/>
        <v>30943.73</v>
      </c>
      <c r="M68" s="111">
        <f>IF(L67=0,0,(SUMPRODUCT(E67:K67,E68:K68))/L67)</f>
        <v>4430.0517584541058</v>
      </c>
    </row>
    <row r="69" spans="1:13" ht="12" customHeight="1">
      <c r="A69" s="764"/>
      <c r="B69" s="766">
        <f>+B67+1</f>
        <v>3</v>
      </c>
      <c r="C69" s="543" t="s">
        <v>242</v>
      </c>
      <c r="D69" s="120" t="s">
        <v>3</v>
      </c>
      <c r="E69" s="358">
        <v>8000</v>
      </c>
      <c r="F69" s="358">
        <v>5480</v>
      </c>
      <c r="G69" s="358">
        <v>0</v>
      </c>
      <c r="H69" s="377">
        <v>2400</v>
      </c>
      <c r="I69" s="359">
        <v>11720</v>
      </c>
      <c r="J69" s="358">
        <v>8800</v>
      </c>
      <c r="K69" s="358">
        <v>0</v>
      </c>
      <c r="L69" s="118">
        <f t="shared" si="13"/>
        <v>36400</v>
      </c>
      <c r="M69" s="119">
        <f>IF(L70=0,0,(SUMPRODUCT(E69:K69,E70:K70))/(L70))</f>
        <v>5201.0414790129189</v>
      </c>
    </row>
    <row r="70" spans="1:13" ht="12" customHeight="1">
      <c r="A70" s="764"/>
      <c r="B70" s="767"/>
      <c r="C70" s="544"/>
      <c r="D70" s="121" t="s">
        <v>5</v>
      </c>
      <c r="E70" s="353">
        <v>5650.95</v>
      </c>
      <c r="F70" s="353">
        <v>5148.01</v>
      </c>
      <c r="G70" s="353">
        <v>5146.3</v>
      </c>
      <c r="H70" s="353">
        <v>5096.9399999999996</v>
      </c>
      <c r="I70" s="353">
        <v>4666.13</v>
      </c>
      <c r="J70" s="354">
        <v>4773.96</v>
      </c>
      <c r="K70" s="353">
        <v>4577.8500000000004</v>
      </c>
      <c r="L70" s="110">
        <f t="shared" si="13"/>
        <v>35060.14</v>
      </c>
      <c r="M70" s="111">
        <f>IF(L69=0,0,(SUMPRODUCT(E69:K69,E70:K70))/L69)</f>
        <v>5009.5945714285717</v>
      </c>
    </row>
    <row r="71" spans="1:13" ht="12" customHeight="1">
      <c r="A71" s="764"/>
      <c r="B71" s="766">
        <f>+B69+1</f>
        <v>4</v>
      </c>
      <c r="C71" s="543" t="s">
        <v>136</v>
      </c>
      <c r="D71" s="362" t="s">
        <v>3</v>
      </c>
      <c r="E71" s="358">
        <v>10320</v>
      </c>
      <c r="F71" s="358">
        <v>11160</v>
      </c>
      <c r="G71" s="358">
        <v>7160</v>
      </c>
      <c r="H71" s="377">
        <v>4720</v>
      </c>
      <c r="I71" s="359">
        <v>12640</v>
      </c>
      <c r="J71" s="358">
        <v>10240</v>
      </c>
      <c r="K71" s="358">
        <v>6760</v>
      </c>
      <c r="L71" s="118">
        <f t="shared" si="13"/>
        <v>63000</v>
      </c>
      <c r="M71" s="119">
        <f>IF(L72=0,0,(SUMPRODUCT(E71:K71,E72:K72))/(L72))</f>
        <v>8974.6798802747435</v>
      </c>
    </row>
    <row r="72" spans="1:13" ht="12" customHeight="1">
      <c r="A72" s="764"/>
      <c r="B72" s="767"/>
      <c r="C72" s="544"/>
      <c r="D72" s="363" t="s">
        <v>5</v>
      </c>
      <c r="E72" s="353">
        <v>5683.32</v>
      </c>
      <c r="F72" s="353">
        <v>6292.58</v>
      </c>
      <c r="G72" s="353">
        <v>5641.65</v>
      </c>
      <c r="H72" s="353">
        <v>6628.04</v>
      </c>
      <c r="I72" s="353">
        <v>6743.47</v>
      </c>
      <c r="J72" s="166">
        <v>6008.95</v>
      </c>
      <c r="K72" s="164">
        <v>6899.16</v>
      </c>
      <c r="L72" s="110">
        <f t="shared" si="13"/>
        <v>43897.17</v>
      </c>
      <c r="M72" s="111">
        <f>IF(L71=0,0,(SUMPRODUCT(E71:K71,E72:K72))/L71)</f>
        <v>6253.3817206349213</v>
      </c>
    </row>
    <row r="73" spans="1:13" ht="12" customHeight="1">
      <c r="A73" s="764"/>
      <c r="B73" s="766">
        <f>+B71+1</f>
        <v>5</v>
      </c>
      <c r="C73" s="543" t="s">
        <v>243</v>
      </c>
      <c r="D73" s="362" t="s">
        <v>3</v>
      </c>
      <c r="E73" s="358">
        <v>9000</v>
      </c>
      <c r="F73" s="358">
        <v>19640</v>
      </c>
      <c r="G73" s="358">
        <v>16000</v>
      </c>
      <c r="H73" s="377">
        <v>6280</v>
      </c>
      <c r="I73" s="359">
        <v>15120</v>
      </c>
      <c r="J73" s="358">
        <v>13480</v>
      </c>
      <c r="K73" s="358">
        <v>11800</v>
      </c>
      <c r="L73" s="118">
        <f t="shared" si="13"/>
        <v>91320</v>
      </c>
      <c r="M73" s="119">
        <f>IF(L74=0,0,(SUMPRODUCT(E73:K73,E74:K74))/(L74))</f>
        <v>13317.651235753014</v>
      </c>
    </row>
    <row r="74" spans="1:13" ht="12" customHeight="1">
      <c r="A74" s="764"/>
      <c r="B74" s="767"/>
      <c r="C74" s="544"/>
      <c r="D74" s="363" t="s">
        <v>5</v>
      </c>
      <c r="E74" s="353">
        <v>3947.7</v>
      </c>
      <c r="F74" s="353">
        <v>4205.3599999999997</v>
      </c>
      <c r="G74" s="353">
        <v>1536.92</v>
      </c>
      <c r="H74" s="353">
        <v>1505.44</v>
      </c>
      <c r="I74" s="353">
        <v>1580.95</v>
      </c>
      <c r="J74" s="166">
        <v>4226.07</v>
      </c>
      <c r="K74" s="164">
        <v>4352.96</v>
      </c>
      <c r="L74" s="110">
        <f t="shared" si="13"/>
        <v>21355.4</v>
      </c>
      <c r="M74" s="111">
        <f>IF(L73=0,0,(SUMPRODUCT(E73:K73,E74:K74))/L73)</f>
        <v>3114.3645335085407</v>
      </c>
    </row>
    <row r="75" spans="1:13" ht="12" customHeight="1">
      <c r="A75" s="764"/>
      <c r="B75" s="766">
        <f>+B73+1</f>
        <v>6</v>
      </c>
      <c r="C75" s="543" t="s">
        <v>232</v>
      </c>
      <c r="D75" s="362" t="s">
        <v>3</v>
      </c>
      <c r="E75" s="358">
        <v>17800</v>
      </c>
      <c r="F75" s="358">
        <v>11960</v>
      </c>
      <c r="G75" s="358">
        <v>1840</v>
      </c>
      <c r="H75" s="377">
        <v>6840</v>
      </c>
      <c r="I75" s="359">
        <v>13200</v>
      </c>
      <c r="J75" s="358">
        <v>14760</v>
      </c>
      <c r="K75" s="358">
        <v>9960</v>
      </c>
      <c r="L75" s="118">
        <f t="shared" si="13"/>
        <v>76360</v>
      </c>
      <c r="M75" s="119">
        <f>IF(L76=0,0,(SUMPRODUCT(E75:K75,E76:K76))/(L76))</f>
        <v>11148.770440333454</v>
      </c>
    </row>
    <row r="76" spans="1:13" ht="12" customHeight="1">
      <c r="A76" s="764"/>
      <c r="B76" s="767"/>
      <c r="C76" s="544"/>
      <c r="D76" s="363" t="s">
        <v>5</v>
      </c>
      <c r="E76" s="353">
        <v>5420.65</v>
      </c>
      <c r="F76" s="353">
        <v>8784.59</v>
      </c>
      <c r="G76" s="353">
        <v>4280.8900000000003</v>
      </c>
      <c r="H76" s="353">
        <v>5307.76</v>
      </c>
      <c r="I76" s="353">
        <v>2577.4299999999998</v>
      </c>
      <c r="J76" s="354">
        <v>5474</v>
      </c>
      <c r="K76" s="354">
        <v>4639.53</v>
      </c>
      <c r="L76" s="110">
        <f t="shared" si="13"/>
        <v>36484.85</v>
      </c>
      <c r="M76" s="111">
        <f>IF(L75=0,0,(SUMPRODUCT(E75:K75,E76:K76))/L75)</f>
        <v>5326.8886485070716</v>
      </c>
    </row>
    <row r="77" spans="1:13" ht="12" customHeight="1">
      <c r="A77" s="764"/>
      <c r="B77" s="766">
        <f>+B75+1</f>
        <v>7</v>
      </c>
      <c r="C77" s="543" t="s">
        <v>77</v>
      </c>
      <c r="D77" s="362" t="s">
        <v>3</v>
      </c>
      <c r="E77" s="358">
        <v>16760</v>
      </c>
      <c r="F77" s="358">
        <v>21200</v>
      </c>
      <c r="G77" s="358">
        <v>15480</v>
      </c>
      <c r="H77" s="377">
        <v>8160</v>
      </c>
      <c r="I77" s="359">
        <v>17960</v>
      </c>
      <c r="J77" s="358">
        <v>16960</v>
      </c>
      <c r="K77" s="358">
        <v>10840</v>
      </c>
      <c r="L77" s="118">
        <f t="shared" si="13"/>
        <v>107360</v>
      </c>
      <c r="M77" s="119">
        <f>IF(L78=0,0,(SUMPRODUCT(E77:K77,E78:K78))/(L78))</f>
        <v>15208.5383985443</v>
      </c>
    </row>
    <row r="78" spans="1:13" ht="12" customHeight="1">
      <c r="A78" s="764"/>
      <c r="B78" s="767"/>
      <c r="C78" s="544"/>
      <c r="D78" s="363" t="s">
        <v>5</v>
      </c>
      <c r="E78" s="353">
        <v>1913.32</v>
      </c>
      <c r="F78" s="353">
        <v>2049.23</v>
      </c>
      <c r="G78" s="353">
        <v>2125.23</v>
      </c>
      <c r="H78" s="353">
        <v>2311.0300000000002</v>
      </c>
      <c r="I78" s="353">
        <v>2172.46</v>
      </c>
      <c r="J78" s="354">
        <v>2980.85</v>
      </c>
      <c r="K78" s="353">
        <v>2456.69</v>
      </c>
      <c r="L78" s="110">
        <f t="shared" si="13"/>
        <v>16008.810000000001</v>
      </c>
      <c r="M78" s="111">
        <f>IF(L77=0,0,(SUMPRODUCT(E77:K77,E78:K78))/L77)</f>
        <v>2267.7962146050672</v>
      </c>
    </row>
    <row r="79" spans="1:13" ht="12" customHeight="1">
      <c r="A79" s="764"/>
      <c r="B79" s="766">
        <f t="shared" ref="B79:B91" si="14">+B77+1</f>
        <v>8</v>
      </c>
      <c r="C79" s="543" t="s">
        <v>154</v>
      </c>
      <c r="D79" s="362" t="s">
        <v>3</v>
      </c>
      <c r="E79" s="358">
        <v>11920</v>
      </c>
      <c r="F79" s="358">
        <v>8240</v>
      </c>
      <c r="G79" s="358">
        <v>11040</v>
      </c>
      <c r="H79" s="377">
        <v>5960</v>
      </c>
      <c r="I79" s="377">
        <v>2160</v>
      </c>
      <c r="J79" s="377">
        <v>0</v>
      </c>
      <c r="K79" s="495"/>
      <c r="L79" s="118">
        <f t="shared" ref="L79:L84" si="15">SUM(E79:K79)</f>
        <v>39320</v>
      </c>
      <c r="M79" s="119">
        <f>IF(L80=0,0,(SUMPRODUCT(E79:K79,E80:K80))/(L80))</f>
        <v>7693.3561366967533</v>
      </c>
    </row>
    <row r="80" spans="1:13" ht="12" customHeight="1">
      <c r="A80" s="764"/>
      <c r="B80" s="767"/>
      <c r="C80" s="544"/>
      <c r="D80" s="363" t="s">
        <v>5</v>
      </c>
      <c r="E80" s="353">
        <v>1024.24</v>
      </c>
      <c r="F80" s="353">
        <v>1248.8800000000001</v>
      </c>
      <c r="G80" s="353">
        <v>4389.26</v>
      </c>
      <c r="H80" s="353">
        <v>3990.13</v>
      </c>
      <c r="I80" s="353">
        <v>2310.4899999999998</v>
      </c>
      <c r="J80" s="353">
        <v>0</v>
      </c>
      <c r="K80" s="353"/>
      <c r="L80" s="110">
        <f t="shared" si="15"/>
        <v>12963</v>
      </c>
      <c r="M80" s="111">
        <f>IF(L79=0,0,(SUMPRODUCT(E79:K79,E80:K80))/L79)</f>
        <v>2536.3422075279759</v>
      </c>
    </row>
    <row r="81" spans="1:13" ht="12" hidden="1" customHeight="1">
      <c r="A81" s="764"/>
      <c r="B81" s="766">
        <f t="shared" si="14"/>
        <v>9</v>
      </c>
      <c r="C81" s="543" t="s">
        <v>244</v>
      </c>
      <c r="D81" s="362" t="s">
        <v>3</v>
      </c>
      <c r="E81" s="358"/>
      <c r="F81" s="358"/>
      <c r="G81" s="358"/>
      <c r="H81" s="377"/>
      <c r="I81" s="359"/>
      <c r="J81" s="358"/>
      <c r="K81" s="358"/>
      <c r="L81" s="118">
        <f t="shared" si="15"/>
        <v>0</v>
      </c>
      <c r="M81" s="119">
        <f>IF(L82=0,0,(SUMPRODUCT(E81:K81,E82:K82))/(L82))</f>
        <v>0</v>
      </c>
    </row>
    <row r="82" spans="1:13" ht="12" hidden="1" customHeight="1">
      <c r="A82" s="764"/>
      <c r="B82" s="767"/>
      <c r="C82" s="544"/>
      <c r="D82" s="363" t="s">
        <v>5</v>
      </c>
      <c r="E82" s="353"/>
      <c r="F82" s="353"/>
      <c r="G82" s="353"/>
      <c r="H82" s="353"/>
      <c r="I82" s="353"/>
      <c r="J82" s="354"/>
      <c r="K82" s="353"/>
      <c r="L82" s="110">
        <f t="shared" si="15"/>
        <v>0</v>
      </c>
      <c r="M82" s="111">
        <f>IF(L81=0,0,(SUMPRODUCT(E81:K81,E82:K82))/L81)</f>
        <v>0</v>
      </c>
    </row>
    <row r="83" spans="1:13" ht="12" customHeight="1">
      <c r="A83" s="764"/>
      <c r="B83" s="766">
        <f t="shared" si="14"/>
        <v>10</v>
      </c>
      <c r="C83" s="543" t="s">
        <v>179</v>
      </c>
      <c r="D83" s="362" t="s">
        <v>3</v>
      </c>
      <c r="E83" s="358"/>
      <c r="F83" s="358"/>
      <c r="G83" s="358"/>
      <c r="H83" s="377"/>
      <c r="I83" s="359"/>
      <c r="J83" s="358"/>
      <c r="K83" s="358">
        <v>1520</v>
      </c>
      <c r="L83" s="118">
        <f t="shared" si="15"/>
        <v>1520</v>
      </c>
      <c r="M83" s="119">
        <f>IF(L84=0,0,(SUMPRODUCT(E83:K83,E84:K84))/(L84))</f>
        <v>1520</v>
      </c>
    </row>
    <row r="84" spans="1:13" ht="12" customHeight="1">
      <c r="A84" s="764"/>
      <c r="B84" s="767"/>
      <c r="C84" s="544"/>
      <c r="D84" s="363" t="s">
        <v>5</v>
      </c>
      <c r="E84" s="353"/>
      <c r="F84" s="353"/>
      <c r="G84" s="353"/>
      <c r="H84" s="353"/>
      <c r="I84" s="353"/>
      <c r="J84" s="354"/>
      <c r="K84" s="353">
        <v>4042.17</v>
      </c>
      <c r="L84" s="110">
        <f t="shared" si="15"/>
        <v>4042.17</v>
      </c>
      <c r="M84" s="111">
        <f>IF(L83=0,0,(SUMPRODUCT(E83:K83,E84:K84))/L83)</f>
        <v>4042.17</v>
      </c>
    </row>
    <row r="85" spans="1:13" ht="12" customHeight="1">
      <c r="A85" s="764"/>
      <c r="B85" s="766">
        <f t="shared" si="14"/>
        <v>11</v>
      </c>
      <c r="C85" s="543" t="s">
        <v>170</v>
      </c>
      <c r="D85" s="362" t="s">
        <v>3</v>
      </c>
      <c r="E85" s="358">
        <v>14720</v>
      </c>
      <c r="F85" s="358">
        <v>15400</v>
      </c>
      <c r="G85" s="358">
        <v>6200</v>
      </c>
      <c r="H85" s="377">
        <v>360</v>
      </c>
      <c r="I85" s="359">
        <v>15680</v>
      </c>
      <c r="J85" s="358">
        <v>13160</v>
      </c>
      <c r="K85" s="358">
        <v>16200</v>
      </c>
      <c r="L85" s="118">
        <f t="shared" ref="L85:L111" si="16">SUM(E85:K85)</f>
        <v>81720</v>
      </c>
      <c r="M85" s="119">
        <f>IF(L86=0,0,(SUMPRODUCT(E85:K85,E86:K86))/(L86))</f>
        <v>11601.112242478846</v>
      </c>
    </row>
    <row r="86" spans="1:13" ht="12" customHeight="1">
      <c r="A86" s="764"/>
      <c r="B86" s="767"/>
      <c r="C86" s="544"/>
      <c r="D86" s="363" t="s">
        <v>5</v>
      </c>
      <c r="E86" s="353">
        <v>3819.02</v>
      </c>
      <c r="F86" s="353">
        <v>4028.91</v>
      </c>
      <c r="G86" s="354">
        <v>4182.16</v>
      </c>
      <c r="H86" s="354">
        <v>4031.88</v>
      </c>
      <c r="I86" s="354">
        <v>3881.77</v>
      </c>
      <c r="J86" s="354">
        <v>3830.39</v>
      </c>
      <c r="K86" s="353">
        <v>4107.5600000000004</v>
      </c>
      <c r="L86" s="110">
        <f t="shared" si="16"/>
        <v>27881.690000000002</v>
      </c>
      <c r="M86" s="111">
        <f>IF(L85=0,0,(SUMPRODUCT(E85:K85,E86:K86))/L85)</f>
        <v>3958.1328340675482</v>
      </c>
    </row>
    <row r="87" spans="1:13" ht="12" customHeight="1">
      <c r="A87" s="764"/>
      <c r="B87" s="766">
        <f t="shared" si="14"/>
        <v>12</v>
      </c>
      <c r="C87" s="543" t="s">
        <v>156</v>
      </c>
      <c r="D87" s="362" t="s">
        <v>3</v>
      </c>
      <c r="E87" s="358">
        <v>14560</v>
      </c>
      <c r="F87" s="358">
        <v>11560</v>
      </c>
      <c r="G87" s="358">
        <v>8960</v>
      </c>
      <c r="H87" s="377">
        <v>5200</v>
      </c>
      <c r="I87" s="359">
        <v>15400</v>
      </c>
      <c r="J87" s="358">
        <v>13600</v>
      </c>
      <c r="K87" s="358">
        <v>9920</v>
      </c>
      <c r="L87" s="118">
        <f t="shared" si="16"/>
        <v>79200</v>
      </c>
      <c r="M87" s="119">
        <f>IF(L88=0,0,(SUMPRODUCT(E87:K87,E88:K88))/(L88))</f>
        <v>11383.258857294994</v>
      </c>
    </row>
    <row r="88" spans="1:13" ht="12" customHeight="1">
      <c r="A88" s="764"/>
      <c r="B88" s="767"/>
      <c r="C88" s="544"/>
      <c r="D88" s="363" t="s">
        <v>5</v>
      </c>
      <c r="E88" s="353">
        <v>5576.09</v>
      </c>
      <c r="F88" s="353">
        <v>5754.31</v>
      </c>
      <c r="G88" s="353">
        <v>4741.67</v>
      </c>
      <c r="H88" s="353">
        <v>4772.2700000000004</v>
      </c>
      <c r="I88" s="353">
        <v>4740.29</v>
      </c>
      <c r="J88" s="354">
        <v>4548.32</v>
      </c>
      <c r="K88" s="353">
        <v>4684.96</v>
      </c>
      <c r="L88" s="110">
        <f t="shared" si="16"/>
        <v>34817.910000000003</v>
      </c>
      <c r="M88" s="111">
        <f>IF(L87=0,0,(SUMPRODUCT(E87:K87,E88:K88))/L87)</f>
        <v>5004.3091212121208</v>
      </c>
    </row>
    <row r="89" spans="1:13" ht="12" customHeight="1">
      <c r="A89" s="764"/>
      <c r="B89" s="766">
        <f t="shared" si="14"/>
        <v>13</v>
      </c>
      <c r="C89" s="543" t="s">
        <v>139</v>
      </c>
      <c r="D89" s="362" t="s">
        <v>3</v>
      </c>
      <c r="E89" s="358">
        <v>10440</v>
      </c>
      <c r="F89" s="358">
        <v>10840</v>
      </c>
      <c r="G89" s="358">
        <v>7080</v>
      </c>
      <c r="H89" s="495">
        <v>6080</v>
      </c>
      <c r="I89" s="359">
        <v>13120</v>
      </c>
      <c r="J89" s="358">
        <v>8760</v>
      </c>
      <c r="K89" s="358">
        <v>8000</v>
      </c>
      <c r="L89" s="118">
        <f t="shared" si="16"/>
        <v>64320</v>
      </c>
      <c r="M89" s="119">
        <f>IF(L90=0,0,(SUMPRODUCT(E89:K89,E90:K90))/(L90))</f>
        <v>9215.2468399149111</v>
      </c>
    </row>
    <row r="90" spans="1:13" ht="12" customHeight="1">
      <c r="A90" s="764"/>
      <c r="B90" s="767"/>
      <c r="C90" s="544"/>
      <c r="D90" s="363" t="s">
        <v>5</v>
      </c>
      <c r="E90" s="353">
        <v>6429.88</v>
      </c>
      <c r="F90" s="353">
        <v>5632.77</v>
      </c>
      <c r="G90" s="353">
        <v>6275.32</v>
      </c>
      <c r="H90" s="353">
        <v>5916.53</v>
      </c>
      <c r="I90" s="353">
        <v>6299.59</v>
      </c>
      <c r="J90" s="354">
        <v>5943.06</v>
      </c>
      <c r="K90" s="353">
        <v>5735.89</v>
      </c>
      <c r="L90" s="110">
        <f t="shared" si="16"/>
        <v>42233.04</v>
      </c>
      <c r="M90" s="111">
        <f>IF(L89=0,0,(SUMPRODUCT(E89:K89,E90:K90))/L89)</f>
        <v>6050.8067226368166</v>
      </c>
    </row>
    <row r="91" spans="1:13" ht="12" customHeight="1">
      <c r="A91" s="764"/>
      <c r="B91" s="766">
        <f t="shared" si="14"/>
        <v>14</v>
      </c>
      <c r="C91" s="543" t="s">
        <v>137</v>
      </c>
      <c r="D91" s="362" t="s">
        <v>3</v>
      </c>
      <c r="E91" s="357">
        <v>7920</v>
      </c>
      <c r="F91" s="358">
        <v>8360</v>
      </c>
      <c r="G91" s="496">
        <v>4520</v>
      </c>
      <c r="H91" s="359">
        <v>1840</v>
      </c>
      <c r="I91" s="359">
        <v>7080</v>
      </c>
      <c r="J91" s="358">
        <v>6240</v>
      </c>
      <c r="K91" s="358">
        <v>8240</v>
      </c>
      <c r="L91" s="118">
        <f t="shared" si="16"/>
        <v>44200</v>
      </c>
      <c r="M91" s="119">
        <f>IF(L92=0,0,(SUMPRODUCT(E91:K91,E92:K92))/(L92))</f>
        <v>6324.161521728769</v>
      </c>
    </row>
    <row r="92" spans="1:13" ht="12" customHeight="1">
      <c r="A92" s="764"/>
      <c r="B92" s="767"/>
      <c r="C92" s="544"/>
      <c r="D92" s="363" t="s">
        <v>5</v>
      </c>
      <c r="E92" s="353">
        <v>3719.64</v>
      </c>
      <c r="F92" s="353">
        <v>3986.91</v>
      </c>
      <c r="G92" s="353">
        <v>4181.5</v>
      </c>
      <c r="H92" s="353">
        <v>3957.79</v>
      </c>
      <c r="I92" s="353">
        <v>3821.74</v>
      </c>
      <c r="J92" s="353">
        <v>3719.81</v>
      </c>
      <c r="K92" s="353">
        <v>4521.92</v>
      </c>
      <c r="L92" s="110">
        <f t="shared" si="16"/>
        <v>27909.310000000005</v>
      </c>
      <c r="M92" s="111">
        <f>IF(L91=0,0,(SUMPRODUCT(E91:K91,E92:K92))/L91)</f>
        <v>3993.2801900452482</v>
      </c>
    </row>
    <row r="93" spans="1:13" s="327" customFormat="1" ht="12" customHeight="1">
      <c r="A93" s="764"/>
      <c r="B93" s="766">
        <f>+B91+1</f>
        <v>15</v>
      </c>
      <c r="C93" s="543" t="s">
        <v>158</v>
      </c>
      <c r="D93" s="362" t="s">
        <v>3</v>
      </c>
      <c r="E93" s="358">
        <v>14200</v>
      </c>
      <c r="F93" s="358">
        <v>13600</v>
      </c>
      <c r="G93" s="359">
        <v>10120</v>
      </c>
      <c r="H93" s="359">
        <v>7720</v>
      </c>
      <c r="I93" s="359">
        <v>7680</v>
      </c>
      <c r="J93" s="358">
        <v>11480</v>
      </c>
      <c r="K93" s="358">
        <v>8880</v>
      </c>
      <c r="L93" s="360">
        <f t="shared" si="16"/>
        <v>73680</v>
      </c>
      <c r="M93" s="361">
        <f>IF(L94=0,0,(SUMPRODUCT(E93:K93,E94:K94))/(L94))</f>
        <v>10570.942475711188</v>
      </c>
    </row>
    <row r="94" spans="1:13" s="327" customFormat="1" ht="12" customHeight="1">
      <c r="A94" s="764"/>
      <c r="B94" s="767"/>
      <c r="C94" s="544"/>
      <c r="D94" s="363" t="s">
        <v>5</v>
      </c>
      <c r="E94" s="353">
        <v>2463.5100000000002</v>
      </c>
      <c r="F94" s="353">
        <v>3323.81</v>
      </c>
      <c r="G94" s="353">
        <v>3130.33</v>
      </c>
      <c r="H94" s="353">
        <v>2688.15</v>
      </c>
      <c r="I94" s="353">
        <v>2730.35</v>
      </c>
      <c r="J94" s="353">
        <v>2918.48</v>
      </c>
      <c r="K94" s="353">
        <v>2775.17</v>
      </c>
      <c r="L94" s="355">
        <f t="shared" si="16"/>
        <v>20029.800000000003</v>
      </c>
      <c r="M94" s="356">
        <f>IF(L93=0,0,(SUMPRODUCT(E93:K93,E94:K94))/L93)</f>
        <v>2873.6952171552657</v>
      </c>
    </row>
    <row r="95" spans="1:13" ht="12" customHeight="1">
      <c r="A95" s="764"/>
      <c r="B95" s="766">
        <f>+B93+1</f>
        <v>16</v>
      </c>
      <c r="C95" s="543" t="s">
        <v>155</v>
      </c>
      <c r="D95" s="362" t="s">
        <v>3</v>
      </c>
      <c r="E95" s="357">
        <v>4600</v>
      </c>
      <c r="F95" s="358">
        <v>12360</v>
      </c>
      <c r="G95" s="359">
        <v>7720</v>
      </c>
      <c r="H95" s="359">
        <v>3560</v>
      </c>
      <c r="I95" s="359">
        <v>12400</v>
      </c>
      <c r="J95" s="358">
        <v>11760</v>
      </c>
      <c r="K95" s="358">
        <v>13720</v>
      </c>
      <c r="L95" s="118">
        <f>SUM(E95:K95)</f>
        <v>66120</v>
      </c>
      <c r="M95" s="119">
        <f>IF(L96=0,0,(SUMPRODUCT(E95:K95,E96:K96))/(L96))</f>
        <v>9236.5226010630122</v>
      </c>
    </row>
    <row r="96" spans="1:13" ht="12" customHeight="1">
      <c r="A96" s="764"/>
      <c r="B96" s="767"/>
      <c r="C96" s="544"/>
      <c r="D96" s="363" t="s">
        <v>5</v>
      </c>
      <c r="E96" s="353">
        <v>2605.2600000000002</v>
      </c>
      <c r="F96" s="353">
        <v>2773.1</v>
      </c>
      <c r="G96" s="353">
        <v>2846.7</v>
      </c>
      <c r="H96" s="353">
        <v>2654.45</v>
      </c>
      <c r="I96" s="353">
        <v>1431.22</v>
      </c>
      <c r="J96" s="353">
        <v>2854.68</v>
      </c>
      <c r="K96" s="353">
        <v>2469.38</v>
      </c>
      <c r="L96" s="110">
        <f>SUM(E96:K96)</f>
        <v>17634.79</v>
      </c>
      <c r="M96" s="111">
        <f>IF(L95=0,0,(SUMPRODUCT(E95:K95,E96:K96))/L95)</f>
        <v>2463.4624379915308</v>
      </c>
    </row>
    <row r="97" spans="1:13" s="327" customFormat="1" ht="12" customHeight="1">
      <c r="A97" s="484"/>
      <c r="B97" s="766">
        <f>+B95+1</f>
        <v>17</v>
      </c>
      <c r="C97" s="543" t="s">
        <v>245</v>
      </c>
      <c r="D97" s="362" t="s">
        <v>3</v>
      </c>
      <c r="E97" s="357">
        <v>7320</v>
      </c>
      <c r="F97" s="358">
        <v>5000</v>
      </c>
      <c r="G97" s="359">
        <v>6000</v>
      </c>
      <c r="H97" s="359">
        <v>3000</v>
      </c>
      <c r="I97" s="359">
        <v>5640</v>
      </c>
      <c r="J97" s="358">
        <v>5360</v>
      </c>
      <c r="K97" s="358">
        <v>4360</v>
      </c>
      <c r="L97" s="360">
        <f t="shared" ref="L97:L98" si="17">SUM(E97:K97)</f>
        <v>36680</v>
      </c>
      <c r="M97" s="361">
        <f>IF(L98=0,0,(SUMPRODUCT(E97:K97,E98:K98))/(L98))</f>
        <v>5227.7302899482283</v>
      </c>
    </row>
    <row r="98" spans="1:13" s="327" customFormat="1" ht="12" customHeight="1">
      <c r="A98" s="484"/>
      <c r="B98" s="767"/>
      <c r="C98" s="544"/>
      <c r="D98" s="363" t="s">
        <v>5</v>
      </c>
      <c r="E98" s="353">
        <v>4649.42</v>
      </c>
      <c r="F98" s="353">
        <v>5017.6499999999996</v>
      </c>
      <c r="G98" s="353">
        <v>4812.53</v>
      </c>
      <c r="H98" s="353">
        <v>4803.51</v>
      </c>
      <c r="I98" s="353">
        <v>4776.72</v>
      </c>
      <c r="J98" s="353">
        <v>4671.1899999999996</v>
      </c>
      <c r="K98" s="353">
        <v>4826.3500000000004</v>
      </c>
      <c r="L98" s="355">
        <f t="shared" si="17"/>
        <v>33557.370000000003</v>
      </c>
      <c r="M98" s="356">
        <f>IF(L97=0,0,(SUMPRODUCT(E97:K97,E98:K98))/L97)</f>
        <v>4782.6848309705556</v>
      </c>
    </row>
    <row r="99" spans="1:13" s="327" customFormat="1" ht="12" customHeight="1">
      <c r="A99" s="484"/>
      <c r="B99" s="766">
        <f>+B97+1</f>
        <v>18</v>
      </c>
      <c r="C99" s="543" t="s">
        <v>246</v>
      </c>
      <c r="D99" s="362" t="s">
        <v>3</v>
      </c>
      <c r="E99" s="357">
        <v>13600</v>
      </c>
      <c r="F99" s="358">
        <v>11320</v>
      </c>
      <c r="G99" s="359">
        <v>8400</v>
      </c>
      <c r="H99" s="359">
        <v>3120</v>
      </c>
      <c r="I99" s="359">
        <v>13320</v>
      </c>
      <c r="J99" s="358">
        <v>12840</v>
      </c>
      <c r="K99" s="358">
        <v>8920</v>
      </c>
      <c r="L99" s="360">
        <f t="shared" ref="L99:L100" si="18">SUM(E99:K99)</f>
        <v>71520</v>
      </c>
      <c r="M99" s="361">
        <f>IF(L100=0,0,(SUMPRODUCT(E99:K99,E100:K100))/(L100))</f>
        <v>9866.0134737657863</v>
      </c>
    </row>
    <row r="100" spans="1:13" s="327" customFormat="1" ht="12" customHeight="1">
      <c r="A100" s="484"/>
      <c r="B100" s="767"/>
      <c r="C100" s="544"/>
      <c r="D100" s="363" t="s">
        <v>5</v>
      </c>
      <c r="E100" s="353">
        <v>3112.32</v>
      </c>
      <c r="F100" s="353">
        <v>3114.87</v>
      </c>
      <c r="G100" s="353">
        <v>3506.12</v>
      </c>
      <c r="H100" s="353">
        <v>3922.17</v>
      </c>
      <c r="I100" s="353">
        <v>3056.07</v>
      </c>
      <c r="J100" s="353">
        <v>2696.03</v>
      </c>
      <c r="K100" s="353">
        <v>3303.22</v>
      </c>
      <c r="L100" s="355">
        <f t="shared" si="18"/>
        <v>22710.800000000003</v>
      </c>
      <c r="M100" s="356">
        <f>IF(L99=0,0,(SUMPRODUCT(E99:K99,E100:K100))/L99)</f>
        <v>3132.9007102908281</v>
      </c>
    </row>
    <row r="101" spans="1:13" s="327" customFormat="1" ht="12" customHeight="1">
      <c r="A101" s="484"/>
      <c r="B101" s="766">
        <f>+B99+1</f>
        <v>19</v>
      </c>
      <c r="C101" s="543" t="s">
        <v>250</v>
      </c>
      <c r="D101" s="362" t="s">
        <v>3</v>
      </c>
      <c r="E101" s="357">
        <v>5280</v>
      </c>
      <c r="F101" s="358">
        <v>11920</v>
      </c>
      <c r="G101" s="359">
        <v>9560</v>
      </c>
      <c r="H101" s="359">
        <v>5640</v>
      </c>
      <c r="I101" s="359">
        <v>14520</v>
      </c>
      <c r="J101" s="358">
        <v>15720</v>
      </c>
      <c r="K101" s="358">
        <v>13080</v>
      </c>
      <c r="L101" s="360">
        <f t="shared" ref="L101:L102" si="19">SUM(E101:K101)</f>
        <v>75720</v>
      </c>
      <c r="M101" s="361">
        <f>IF(L102=0,0,(SUMPRODUCT(E101:K101,E102:K102))/(L102))</f>
        <v>10406.115624476042</v>
      </c>
    </row>
    <row r="102" spans="1:13" s="327" customFormat="1" ht="12" customHeight="1">
      <c r="A102" s="484"/>
      <c r="B102" s="767"/>
      <c r="C102" s="544"/>
      <c r="D102" s="363" t="s">
        <v>5</v>
      </c>
      <c r="E102" s="353">
        <v>4880.5600000000004</v>
      </c>
      <c r="F102" s="353">
        <v>4747.24</v>
      </c>
      <c r="G102" s="353">
        <v>4954.82</v>
      </c>
      <c r="H102" s="353">
        <v>2071.19</v>
      </c>
      <c r="I102" s="353">
        <v>4768.91</v>
      </c>
      <c r="J102" s="353">
        <v>1580.78</v>
      </c>
      <c r="K102" s="353">
        <v>1449.8</v>
      </c>
      <c r="L102" s="355">
        <f t="shared" si="19"/>
        <v>24453.299999999996</v>
      </c>
      <c r="M102" s="356">
        <f>IF(L101=0,0,(SUMPRODUCT(E101:K101,E102:K102))/L101)</f>
        <v>3360.5898996302162</v>
      </c>
    </row>
    <row r="103" spans="1:13" s="327" customFormat="1" ht="12" customHeight="1">
      <c r="A103" s="484"/>
      <c r="B103" s="766">
        <f>+B101+1</f>
        <v>20</v>
      </c>
      <c r="C103" s="543" t="s">
        <v>215</v>
      </c>
      <c r="D103" s="362" t="s">
        <v>3</v>
      </c>
      <c r="E103" s="357">
        <v>3779.1</v>
      </c>
      <c r="F103" s="358">
        <v>4001.4</v>
      </c>
      <c r="G103" s="359">
        <v>2538.9</v>
      </c>
      <c r="H103" s="359">
        <v>1216.8</v>
      </c>
      <c r="I103" s="359">
        <v>3802.5</v>
      </c>
      <c r="J103" s="359">
        <v>3159</v>
      </c>
      <c r="K103" s="359">
        <v>2492</v>
      </c>
      <c r="L103" s="360">
        <f t="shared" ref="L103:L104" si="20">SUM(E103:K103)</f>
        <v>20989.699999999997</v>
      </c>
      <c r="M103" s="361">
        <f>IF(L104=0,0,(SUMPRODUCT(E103:K103,E104:K104))/(L104))</f>
        <v>3006.8815297591227</v>
      </c>
    </row>
    <row r="104" spans="1:13" s="327" customFormat="1" ht="12" customHeight="1">
      <c r="A104" s="484"/>
      <c r="B104" s="767"/>
      <c r="C104" s="544"/>
      <c r="D104" s="363" t="s">
        <v>5</v>
      </c>
      <c r="E104" s="353">
        <v>2003.01</v>
      </c>
      <c r="F104" s="353">
        <v>2016.85</v>
      </c>
      <c r="G104" s="353">
        <v>2077.5500000000002</v>
      </c>
      <c r="H104" s="353">
        <v>1828.84</v>
      </c>
      <c r="I104" s="353">
        <v>1758.55</v>
      </c>
      <c r="J104" s="353">
        <v>1871.61</v>
      </c>
      <c r="K104" s="353">
        <v>1923.49</v>
      </c>
      <c r="L104" s="355">
        <f t="shared" si="20"/>
        <v>13479.9</v>
      </c>
      <c r="M104" s="356">
        <f>IF(L103=0,0,(SUMPRODUCT(E103:K103,E104:K104))/L103)</f>
        <v>1931.0643950604344</v>
      </c>
    </row>
    <row r="105" spans="1:13" s="327" customFormat="1" ht="12" hidden="1" customHeight="1">
      <c r="A105" s="484"/>
      <c r="B105" s="766">
        <f>+B103+1</f>
        <v>21</v>
      </c>
      <c r="C105" s="543" t="s">
        <v>216</v>
      </c>
      <c r="D105" s="362" t="s">
        <v>3</v>
      </c>
      <c r="E105" s="357"/>
      <c r="F105" s="358"/>
      <c r="G105" s="359"/>
      <c r="H105" s="359"/>
      <c r="I105" s="359"/>
      <c r="J105" s="358"/>
      <c r="K105" s="358"/>
      <c r="L105" s="360">
        <f t="shared" ref="L105:L106" si="21">SUM(E105:K105)</f>
        <v>0</v>
      </c>
      <c r="M105" s="361">
        <f>IF(L106=0,0,(SUMPRODUCT(E105:K105,E106:K106))/(L106))</f>
        <v>0</v>
      </c>
    </row>
    <row r="106" spans="1:13" s="327" customFormat="1" ht="12" hidden="1" customHeight="1">
      <c r="A106" s="484"/>
      <c r="B106" s="767"/>
      <c r="C106" s="544"/>
      <c r="D106" s="363" t="s">
        <v>5</v>
      </c>
      <c r="E106" s="353"/>
      <c r="F106" s="353"/>
      <c r="G106" s="353"/>
      <c r="H106" s="353"/>
      <c r="I106" s="353"/>
      <c r="J106" s="353"/>
      <c r="K106" s="353"/>
      <c r="L106" s="355">
        <f t="shared" si="21"/>
        <v>0</v>
      </c>
      <c r="M106" s="356">
        <f>IF(L105=0,0,(SUMPRODUCT(E105:K105,E106:K106))/L105)</f>
        <v>0</v>
      </c>
    </row>
    <row r="107" spans="1:13" s="327" customFormat="1" ht="12" customHeight="1">
      <c r="A107" s="484"/>
      <c r="B107" s="766">
        <f>+B103+1</f>
        <v>21</v>
      </c>
      <c r="C107" s="543" t="s">
        <v>217</v>
      </c>
      <c r="D107" s="362" t="s">
        <v>3</v>
      </c>
      <c r="E107" s="357">
        <v>2468.6999999999998</v>
      </c>
      <c r="F107" s="358">
        <v>2515.5</v>
      </c>
      <c r="G107" s="359">
        <v>1567.8</v>
      </c>
      <c r="H107" s="359">
        <v>1193.4000000000001</v>
      </c>
      <c r="I107" s="359">
        <v>2433.6</v>
      </c>
      <c r="J107" s="358">
        <v>1848.6</v>
      </c>
      <c r="K107" s="358">
        <v>1872</v>
      </c>
      <c r="L107" s="360">
        <f t="shared" ref="L107:L108" si="22">SUM(E107:K107)</f>
        <v>13899.6</v>
      </c>
      <c r="M107" s="361">
        <f>IF(L108=0,0,(SUMPRODUCT(E107:K107,E108:K108))/(L108))</f>
        <v>1988.0574890142148</v>
      </c>
    </row>
    <row r="108" spans="1:13" s="327" customFormat="1" ht="12" customHeight="1">
      <c r="A108" s="484"/>
      <c r="B108" s="767"/>
      <c r="C108" s="544"/>
      <c r="D108" s="363" t="s">
        <v>5</v>
      </c>
      <c r="E108" s="353">
        <v>1969.85</v>
      </c>
      <c r="F108" s="353">
        <v>2037.37</v>
      </c>
      <c r="G108" s="353">
        <v>2080.5700000000002</v>
      </c>
      <c r="H108" s="353">
        <v>1832.59</v>
      </c>
      <c r="I108" s="353">
        <v>1779.92</v>
      </c>
      <c r="J108" s="353">
        <v>1876.97</v>
      </c>
      <c r="K108" s="353">
        <v>1912.89</v>
      </c>
      <c r="L108" s="355">
        <f t="shared" si="22"/>
        <v>13490.159999999998</v>
      </c>
      <c r="M108" s="356">
        <f>IF(L107=0,0,(SUMPRODUCT(E107:K107,E108:K108))/L107)</f>
        <v>1929.4953535353532</v>
      </c>
    </row>
    <row r="109" spans="1:13" s="327" customFormat="1" ht="12" hidden="1" customHeight="1">
      <c r="A109" s="484"/>
      <c r="B109" s="766">
        <f>+B107+1</f>
        <v>22</v>
      </c>
      <c r="C109" s="770" t="s">
        <v>218</v>
      </c>
      <c r="D109" s="362" t="s">
        <v>3</v>
      </c>
      <c r="E109" s="357"/>
      <c r="F109" s="358"/>
      <c r="G109" s="359"/>
      <c r="H109" s="359"/>
      <c r="I109" s="359"/>
      <c r="J109" s="358"/>
      <c r="K109" s="358"/>
      <c r="L109" s="360">
        <f t="shared" ref="L109:L110" si="23">SUM(E109:K109)</f>
        <v>0</v>
      </c>
      <c r="M109" s="361">
        <f>IF(L110=0,0,(SUMPRODUCT(E109:K109,E110:K110))/(L110))</f>
        <v>0</v>
      </c>
    </row>
    <row r="110" spans="1:13" s="327" customFormat="1" ht="12" hidden="1" customHeight="1">
      <c r="A110" s="484"/>
      <c r="B110" s="767"/>
      <c r="C110" s="771"/>
      <c r="D110" s="363" t="s">
        <v>5</v>
      </c>
      <c r="E110" s="353"/>
      <c r="F110" s="353"/>
      <c r="G110" s="353"/>
      <c r="H110" s="353"/>
      <c r="I110" s="353"/>
      <c r="J110" s="353"/>
      <c r="K110" s="353"/>
      <c r="L110" s="355">
        <f t="shared" si="23"/>
        <v>0</v>
      </c>
      <c r="M110" s="356">
        <f>IF(L109=0,0,(SUMPRODUCT(E109:K109,E110:K110))/L109)</f>
        <v>0</v>
      </c>
    </row>
    <row r="111" spans="1:13" ht="12" customHeight="1">
      <c r="A111" s="733" t="s">
        <v>6</v>
      </c>
      <c r="B111" s="734"/>
      <c r="C111" s="734"/>
      <c r="D111" s="167" t="s">
        <v>3</v>
      </c>
      <c r="E111" s="364">
        <f t="shared" ref="E111:I111" si="24">E65+E67+E69+E71+E73+E75+E77+E79+E81+E83+E85+E87+E89+E91+E93+E95+E97+E101+E103+E105+E107+E109+E99</f>
        <v>191327.80000000002</v>
      </c>
      <c r="F111" s="364">
        <f t="shared" si="24"/>
        <v>201956.9</v>
      </c>
      <c r="G111" s="364">
        <f t="shared" si="24"/>
        <v>136666.70000000001</v>
      </c>
      <c r="H111" s="364">
        <f t="shared" si="24"/>
        <v>79050.2</v>
      </c>
      <c r="I111" s="364">
        <f t="shared" si="24"/>
        <v>201716.1</v>
      </c>
      <c r="J111" s="364">
        <f>J65+J67+J69+J71+J73+J75+J77+J79+J81+J83+J85+J87+J89+J91+J93+J95+J97+J101+J103+J105+J107+J109+J99</f>
        <v>183287.6</v>
      </c>
      <c r="K111" s="364">
        <f>K65+K67+K69+K71+K73+K75+K77+K79+K81+K83+K85+K87+K89+K91+K93+K95+K97+K101+K103+K105+K107+K109+K99</f>
        <v>146484</v>
      </c>
      <c r="L111" s="104">
        <f t="shared" si="16"/>
        <v>1140489.2999999998</v>
      </c>
      <c r="M111" s="105">
        <f>IF(SUM(E112:K112)=0,0,SUMPRODUCT(E111:K111,E112:K112)/SUM(E112:K112))</f>
        <v>163676.12456429258</v>
      </c>
    </row>
    <row r="112" spans="1:13" ht="12" customHeight="1">
      <c r="A112" s="721" t="s">
        <v>1</v>
      </c>
      <c r="B112" s="722"/>
      <c r="C112" s="722"/>
      <c r="D112" s="168" t="s">
        <v>5</v>
      </c>
      <c r="E112" s="366">
        <f t="shared" ref="E112:I112" si="25">IF(E111=0,0,(E65*E66+E67*E68+E69*E70+E71*E72+E73*E74+E75*E76+E77*E78+E79*E80+E81*E82+E83*E84+E85*E86+E87*E88+E89*E90+E91*E92+E93*E94+E95*E96+E97*E98+E101*E102+E103*E104+E105*E106+E107*E108+E109*E110+E99*E100)/E111)</f>
        <v>3990.8723195792763</v>
      </c>
      <c r="F112" s="366">
        <f t="shared" si="25"/>
        <v>4228.2098894615629</v>
      </c>
      <c r="G112" s="366">
        <f t="shared" si="25"/>
        <v>3745.2457324351872</v>
      </c>
      <c r="H112" s="366">
        <f t="shared" si="25"/>
        <v>3833.2662259931044</v>
      </c>
      <c r="I112" s="366">
        <f t="shared" si="25"/>
        <v>3747.5611460215623</v>
      </c>
      <c r="J112" s="366">
        <f>IF(J111=0,0,(J65*J66+J67*J68+J69*J70+J71*J72+J73*J74+J75*J76+J77*J78+J79*J80+J81*J82+J83*J84+J85*J86+J87*J88+J89*J90+J91*J92+J93*J94+J95*J96+J97*J98+J101*J102+J103*J104+J105*J106+J107*J108+J109*J110+J99*J100)/J111)</f>
        <v>3861.618985310517</v>
      </c>
      <c r="K112" s="366">
        <f>IF(K111=0,0,(K65*K66+K67*K68+K69*K70+K71*K72+K73*K74+K75*K76+K77*K78+K79*K80+K81*K82+K83*K84+K85*K86+K87*K88+K89*K90+K91*K92+K93*K94+K95*K96+K97*K98+K101*K102+K103*K104+K105*K106+K107*K108+K109*K110+K99*K100)/K111)</f>
        <v>3778.0094232817237</v>
      </c>
      <c r="L112" s="127">
        <f>L66+L68+L70+L72+L74+L76+L78+L80+L82+L84+L86+L88+L90+L92+L94+L96+L98+L102+L104+L106+L108+L110</f>
        <v>497248.80999999994</v>
      </c>
      <c r="M112" s="128">
        <f>IF(L111=0,0,(SUMPRODUCT(E111:K111,E112:K112))/L111)</f>
        <v>3901.3956963462965</v>
      </c>
    </row>
    <row r="113" spans="1:13" ht="12" hidden="1" customHeight="1">
      <c r="A113" s="763" t="s">
        <v>103</v>
      </c>
      <c r="B113" s="765">
        <v>1</v>
      </c>
      <c r="C113" s="761" t="s">
        <v>145</v>
      </c>
      <c r="D113" s="163" t="s">
        <v>3</v>
      </c>
      <c r="E113" s="103"/>
      <c r="F113" s="103"/>
      <c r="G113" s="103"/>
      <c r="H113" s="178"/>
      <c r="I113" s="165"/>
      <c r="J113" s="103"/>
      <c r="K113" s="103"/>
      <c r="L113" s="104">
        <f t="shared" ref="L113:L122" si="26">SUM(E113:K113)</f>
        <v>0</v>
      </c>
      <c r="M113" s="105">
        <f>IF(L114=0,0,(SUMPRODUCT(E113:K113,E114:K114))/(L114))</f>
        <v>0</v>
      </c>
    </row>
    <row r="114" spans="1:13" ht="12.75" hidden="1" customHeight="1">
      <c r="A114" s="764"/>
      <c r="B114" s="766"/>
      <c r="C114" s="762"/>
      <c r="D114" s="121" t="s">
        <v>5</v>
      </c>
      <c r="E114" s="108"/>
      <c r="F114" s="108"/>
      <c r="G114" s="108"/>
      <c r="H114" s="109"/>
      <c r="I114" s="109"/>
      <c r="J114" s="109"/>
      <c r="K114" s="108"/>
      <c r="L114" s="110">
        <f t="shared" si="26"/>
        <v>0</v>
      </c>
      <c r="M114" s="111">
        <f>IF(L113=0,0,(SUMPRODUCT(E113:K113,E114:K114))/L113)</f>
        <v>0</v>
      </c>
    </row>
    <row r="115" spans="1:13" ht="12" hidden="1" customHeight="1">
      <c r="A115" s="764"/>
      <c r="B115" s="766">
        <f>+B113+1</f>
        <v>2</v>
      </c>
      <c r="C115" s="761" t="s">
        <v>152</v>
      </c>
      <c r="D115" s="120" t="s">
        <v>3</v>
      </c>
      <c r="E115" s="116"/>
      <c r="F115" s="116"/>
      <c r="G115" s="116"/>
      <c r="H115" s="176"/>
      <c r="I115" s="117"/>
      <c r="J115" s="116"/>
      <c r="K115" s="116"/>
      <c r="L115" s="118">
        <f t="shared" si="26"/>
        <v>0</v>
      </c>
      <c r="M115" s="119">
        <f>IF(L116=0,0,(SUMPRODUCT(E115:K115,E116:K116))/(L116))</f>
        <v>0</v>
      </c>
    </row>
    <row r="116" spans="1:13" ht="12" hidden="1" customHeight="1">
      <c r="A116" s="764"/>
      <c r="B116" s="767"/>
      <c r="C116" s="762"/>
      <c r="D116" s="121" t="s">
        <v>5</v>
      </c>
      <c r="E116" s="108"/>
      <c r="F116" s="108"/>
      <c r="G116" s="108"/>
      <c r="H116" s="108"/>
      <c r="I116" s="108"/>
      <c r="J116" s="109"/>
      <c r="K116" s="108"/>
      <c r="L116" s="110">
        <f t="shared" si="26"/>
        <v>0</v>
      </c>
      <c r="M116" s="111">
        <f>IF(L115=0,0,(SUMPRODUCT(E115:K115,E116:K116))/L115)</f>
        <v>0</v>
      </c>
    </row>
    <row r="117" spans="1:13" ht="12" hidden="1" customHeight="1">
      <c r="A117" s="764"/>
      <c r="B117" s="766">
        <v>1</v>
      </c>
      <c r="C117" s="768" t="s">
        <v>134</v>
      </c>
      <c r="D117" s="120" t="s">
        <v>3</v>
      </c>
      <c r="E117" s="116"/>
      <c r="F117" s="116"/>
      <c r="G117" s="116"/>
      <c r="H117" s="176"/>
      <c r="I117" s="117"/>
      <c r="J117" s="116"/>
      <c r="K117" s="116"/>
      <c r="L117" s="118">
        <v>13800</v>
      </c>
      <c r="M117" s="119">
        <f>IF(L118=0,0,(SUMPRODUCT(E117:K117,E118:K118))/(L118))</f>
        <v>0</v>
      </c>
    </row>
    <row r="118" spans="1:13" ht="12" hidden="1" customHeight="1">
      <c r="A118" s="764"/>
      <c r="B118" s="767"/>
      <c r="C118" s="768"/>
      <c r="D118" s="121" t="s">
        <v>5</v>
      </c>
      <c r="E118" s="108"/>
      <c r="F118" s="108"/>
      <c r="G118" s="108"/>
      <c r="H118" s="108"/>
      <c r="I118" s="108"/>
      <c r="J118" s="109"/>
      <c r="K118" s="108"/>
      <c r="L118" s="110">
        <v>6533.5171369510417</v>
      </c>
      <c r="M118" s="111">
        <f>IF(L117=0,0,(SUMPRODUCT(E117:K117,E118:K118))/L117)</f>
        <v>0</v>
      </c>
    </row>
    <row r="119" spans="1:13" ht="12" hidden="1" customHeight="1">
      <c r="A119" s="764"/>
      <c r="B119" s="766">
        <v>1</v>
      </c>
      <c r="C119" s="768" t="s">
        <v>208</v>
      </c>
      <c r="D119" s="120" t="s">
        <v>3</v>
      </c>
      <c r="E119" s="116"/>
      <c r="F119" s="116"/>
      <c r="G119" s="116"/>
      <c r="H119" s="176"/>
      <c r="I119" s="377"/>
      <c r="J119" s="377"/>
      <c r="K119" s="377"/>
      <c r="L119" s="118">
        <f t="shared" si="26"/>
        <v>0</v>
      </c>
      <c r="M119" s="119">
        <f>IF(L120=0,0,(SUMPRODUCT(E119:K119,E120:K120))/(L120))</f>
        <v>0</v>
      </c>
    </row>
    <row r="120" spans="1:13" ht="12" hidden="1" customHeight="1">
      <c r="A120" s="764"/>
      <c r="B120" s="767"/>
      <c r="C120" s="768"/>
      <c r="D120" s="157" t="s">
        <v>5</v>
      </c>
      <c r="E120" s="108"/>
      <c r="F120" s="108"/>
      <c r="G120" s="108"/>
      <c r="H120" s="108"/>
      <c r="I120" s="353"/>
      <c r="J120" s="353"/>
      <c r="K120" s="353"/>
      <c r="L120" s="110">
        <f t="shared" si="26"/>
        <v>0</v>
      </c>
      <c r="M120" s="111">
        <f>IF(L119=0,0,(SUMPRODUCT(E119:K119,E120:K120))/L119)</f>
        <v>0</v>
      </c>
    </row>
    <row r="121" spans="1:13" ht="12" hidden="1" customHeight="1">
      <c r="A121" s="764"/>
      <c r="B121" s="766">
        <f>+B119+1</f>
        <v>2</v>
      </c>
      <c r="C121" s="768" t="s">
        <v>134</v>
      </c>
      <c r="D121" s="120" t="s">
        <v>3</v>
      </c>
      <c r="E121" s="116"/>
      <c r="F121" s="116"/>
      <c r="G121" s="116"/>
      <c r="H121" s="176"/>
      <c r="I121" s="117"/>
      <c r="J121" s="116"/>
      <c r="K121" s="116"/>
      <c r="L121" s="360">
        <f t="shared" si="26"/>
        <v>0</v>
      </c>
      <c r="M121" s="119">
        <f>IF(L122=0,0,(SUMPRODUCT(E121:K121,E122:K122))/(L122))</f>
        <v>0</v>
      </c>
    </row>
    <row r="122" spans="1:13" ht="12" hidden="1" customHeight="1">
      <c r="A122" s="764"/>
      <c r="B122" s="767"/>
      <c r="C122" s="768"/>
      <c r="D122" s="121" t="s">
        <v>5</v>
      </c>
      <c r="E122" s="108"/>
      <c r="F122" s="108"/>
      <c r="G122" s="108"/>
      <c r="H122" s="108"/>
      <c r="I122" s="108"/>
      <c r="J122" s="166"/>
      <c r="K122" s="164"/>
      <c r="L122" s="355">
        <f t="shared" si="26"/>
        <v>0</v>
      </c>
      <c r="M122" s="111">
        <f>IF(L121=0,0,(SUMPRODUCT(E121:K121,E122:K122))/L121)</f>
        <v>0</v>
      </c>
    </row>
    <row r="123" spans="1:13" ht="12" hidden="1" customHeight="1">
      <c r="A123" s="764"/>
      <c r="B123" s="766">
        <f>+B121+1</f>
        <v>3</v>
      </c>
      <c r="C123" s="768"/>
      <c r="D123" s="120" t="s">
        <v>3</v>
      </c>
      <c r="E123" s="116"/>
      <c r="F123" s="116"/>
      <c r="G123" s="116"/>
      <c r="H123" s="176"/>
      <c r="I123" s="117"/>
      <c r="J123" s="116"/>
      <c r="K123" s="116"/>
      <c r="L123" s="118">
        <f t="shared" ref="L123:L128" si="27">SUM(E123:K123)</f>
        <v>0</v>
      </c>
      <c r="M123" s="119">
        <f>IF(L124=0,0,(SUMPRODUCT(E123:K123,E124:K124))/(L124))</f>
        <v>0</v>
      </c>
    </row>
    <row r="124" spans="1:13" ht="12" hidden="1" customHeight="1">
      <c r="A124" s="764"/>
      <c r="B124" s="767"/>
      <c r="C124" s="768"/>
      <c r="D124" s="121" t="s">
        <v>5</v>
      </c>
      <c r="E124" s="108"/>
      <c r="F124" s="108"/>
      <c r="G124" s="108"/>
      <c r="H124" s="108"/>
      <c r="I124" s="108"/>
      <c r="J124" s="166"/>
      <c r="K124" s="164"/>
      <c r="L124" s="110">
        <f t="shared" si="27"/>
        <v>0</v>
      </c>
      <c r="M124" s="111">
        <f>IF(L123=0,0,(SUMPRODUCT(E123:K123,E124:K124))/L123)</f>
        <v>0</v>
      </c>
    </row>
    <row r="125" spans="1:13" ht="12" hidden="1" customHeight="1">
      <c r="A125" s="764"/>
      <c r="B125" s="766">
        <f>+B123+1</f>
        <v>4</v>
      </c>
      <c r="C125" s="768"/>
      <c r="D125" s="120" t="s">
        <v>3</v>
      </c>
      <c r="E125" s="116"/>
      <c r="F125" s="116"/>
      <c r="G125" s="116"/>
      <c r="H125" s="176"/>
      <c r="I125" s="117"/>
      <c r="J125" s="116"/>
      <c r="K125" s="116"/>
      <c r="L125" s="118">
        <f t="shared" si="27"/>
        <v>0</v>
      </c>
      <c r="M125" s="119">
        <f>IF(L126=0,0,(SUMPRODUCT(E125:K125,E126:K126))/(L126))</f>
        <v>0</v>
      </c>
    </row>
    <row r="126" spans="1:13" ht="12" hidden="1" customHeight="1">
      <c r="A126" s="764"/>
      <c r="B126" s="767"/>
      <c r="C126" s="768"/>
      <c r="D126" s="121" t="s">
        <v>5</v>
      </c>
      <c r="E126" s="108"/>
      <c r="F126" s="108"/>
      <c r="G126" s="108"/>
      <c r="H126" s="108"/>
      <c r="I126" s="108"/>
      <c r="J126" s="109"/>
      <c r="K126" s="109"/>
      <c r="L126" s="110">
        <f t="shared" si="27"/>
        <v>0</v>
      </c>
      <c r="M126" s="111">
        <f>IF(L125=0,0,(SUMPRODUCT(E125:K125,E126:K126))/L125)</f>
        <v>0</v>
      </c>
    </row>
    <row r="127" spans="1:13" ht="12" hidden="1" customHeight="1">
      <c r="A127" s="764"/>
      <c r="B127" s="766">
        <f>+B125+1</f>
        <v>5</v>
      </c>
      <c r="C127" s="761"/>
      <c r="D127" s="120" t="s">
        <v>3</v>
      </c>
      <c r="E127" s="116"/>
      <c r="F127" s="116"/>
      <c r="G127" s="116"/>
      <c r="H127" s="176"/>
      <c r="I127" s="117"/>
      <c r="J127" s="116"/>
      <c r="K127" s="116"/>
      <c r="L127" s="118">
        <f t="shared" si="27"/>
        <v>0</v>
      </c>
      <c r="M127" s="119">
        <f>IF(L128=0,0,(SUMPRODUCT(E127:K127,E128:K128))/(L128))</f>
        <v>0</v>
      </c>
    </row>
    <row r="128" spans="1:13" ht="12" hidden="1" customHeight="1">
      <c r="A128" s="764"/>
      <c r="B128" s="767"/>
      <c r="C128" s="762"/>
      <c r="D128" s="121" t="s">
        <v>5</v>
      </c>
      <c r="E128" s="108"/>
      <c r="F128" s="108"/>
      <c r="G128" s="108"/>
      <c r="H128" s="108"/>
      <c r="I128" s="108"/>
      <c r="J128" s="109"/>
      <c r="K128" s="108"/>
      <c r="L128" s="110">
        <f t="shared" si="27"/>
        <v>0</v>
      </c>
      <c r="M128" s="111">
        <f>IF(L127=0,0,(SUMPRODUCT(E127:K127,E128:K128))/L127)</f>
        <v>0</v>
      </c>
    </row>
    <row r="129" spans="1:13" ht="12" hidden="1" customHeight="1">
      <c r="A129" s="733" t="s">
        <v>6</v>
      </c>
      <c r="B129" s="734"/>
      <c r="C129" s="734"/>
      <c r="D129" s="167" t="s">
        <v>3</v>
      </c>
      <c r="E129" s="123">
        <f>E113+E115+E117+E119+E121+E123+E125+E127</f>
        <v>0</v>
      </c>
      <c r="F129" s="124">
        <f t="shared" ref="F129:K129" si="28">F113+F115+F117+F119+F121+F123+F125+F127</f>
        <v>0</v>
      </c>
      <c r="G129" s="124">
        <f t="shared" si="28"/>
        <v>0</v>
      </c>
      <c r="H129" s="124">
        <f t="shared" si="28"/>
        <v>0</v>
      </c>
      <c r="I129" s="124">
        <f t="shared" si="28"/>
        <v>0</v>
      </c>
      <c r="J129" s="124">
        <f t="shared" si="28"/>
        <v>0</v>
      </c>
      <c r="K129" s="124">
        <f t="shared" si="28"/>
        <v>0</v>
      </c>
      <c r="L129" s="104">
        <f>SUM(E129:K129)</f>
        <v>0</v>
      </c>
      <c r="M129" s="105">
        <f>IF(SUM(E130:K130)=0,0,SUMPRODUCT(E129:K129,E130:K130)/SUM(E130:K130))</f>
        <v>0</v>
      </c>
    </row>
    <row r="130" spans="1:13" ht="12" hidden="1" customHeight="1">
      <c r="A130" s="721" t="s">
        <v>1</v>
      </c>
      <c r="B130" s="722"/>
      <c r="C130" s="722"/>
      <c r="D130" s="168" t="s">
        <v>5</v>
      </c>
      <c r="E130" s="125">
        <f>IF(E129=0,0,(E113*E114+E115*E116+E117*E118+E119*E120+E121*E122+E123*E124+E125*E126+E127*E128)/E129)</f>
        <v>0</v>
      </c>
      <c r="F130" s="126">
        <f t="shared" ref="F130:K130" si="29">IF(F129=0,0,(F113*F114+F115*F116+F117*F118+F119*F120+F121*F122+F123*F124+F125*F126+F127*F128)/F129)</f>
        <v>0</v>
      </c>
      <c r="G130" s="126">
        <f t="shared" si="29"/>
        <v>0</v>
      </c>
      <c r="H130" s="126">
        <f t="shared" si="29"/>
        <v>0</v>
      </c>
      <c r="I130" s="522">
        <f t="shared" si="29"/>
        <v>0</v>
      </c>
      <c r="J130" s="126">
        <f t="shared" si="29"/>
        <v>0</v>
      </c>
      <c r="K130" s="126">
        <f t="shared" si="29"/>
        <v>0</v>
      </c>
      <c r="L130" s="355">
        <f t="shared" ref="L130" si="30">SUM(E130:K130)</f>
        <v>0</v>
      </c>
      <c r="M130" s="128">
        <f>IF(L129=0,0,(SUMPRODUCT(E129:K129,E130:K130))/L129)</f>
        <v>0</v>
      </c>
    </row>
    <row r="131" spans="1:13" ht="12" customHeight="1">
      <c r="A131" s="309"/>
      <c r="B131" s="309"/>
      <c r="C131" s="309"/>
      <c r="D131" s="310"/>
      <c r="E131" s="311"/>
      <c r="F131" s="311"/>
      <c r="G131" s="312"/>
      <c r="H131" s="312"/>
      <c r="I131" s="312"/>
      <c r="J131" s="311"/>
      <c r="K131" s="311"/>
      <c r="L131" s="313"/>
      <c r="M131" s="313"/>
    </row>
    <row r="132" spans="1:13" ht="12" customHeight="1">
      <c r="A132" s="309"/>
      <c r="B132" s="309"/>
      <c r="C132" s="309"/>
      <c r="D132" s="310"/>
      <c r="E132" s="311"/>
      <c r="F132" s="311"/>
      <c r="G132" s="312"/>
      <c r="H132" s="312"/>
      <c r="I132" s="312"/>
      <c r="J132" s="311"/>
      <c r="K132" s="311"/>
      <c r="L132" s="313"/>
      <c r="M132" s="313"/>
    </row>
    <row r="133" spans="1:13" ht="12" customHeight="1">
      <c r="A133" s="309"/>
      <c r="B133" s="309"/>
      <c r="C133" s="309"/>
      <c r="D133" s="310"/>
      <c r="E133" s="311"/>
      <c r="F133" s="311"/>
      <c r="G133" s="312"/>
      <c r="H133" s="312"/>
      <c r="I133" s="312"/>
      <c r="J133" s="311"/>
      <c r="K133" s="311"/>
      <c r="L133" s="313"/>
      <c r="M133" s="313"/>
    </row>
    <row r="134" spans="1:13" ht="12" customHeight="1">
      <c r="A134" s="29"/>
      <c r="B134" s="29"/>
      <c r="C134" s="29"/>
      <c r="D134" s="68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3" ht="12" hidden="1" customHeight="1">
      <c r="A135" s="29"/>
      <c r="B135" s="29"/>
      <c r="C135" s="29"/>
      <c r="D135" s="68"/>
      <c r="E135" s="29"/>
      <c r="F135" s="29"/>
      <c r="G135" s="29"/>
      <c r="H135" s="29"/>
      <c r="I135" s="29"/>
      <c r="J135" s="29"/>
      <c r="K135" s="29"/>
      <c r="L135" s="29"/>
      <c r="M135" s="29"/>
    </row>
    <row r="136" spans="1:13" ht="12" hidden="1" customHeight="1">
      <c r="A136" s="29"/>
      <c r="B136" s="29"/>
      <c r="C136" s="29"/>
      <c r="D136" s="68"/>
      <c r="E136" s="29">
        <f>+E33/1000</f>
        <v>0</v>
      </c>
      <c r="F136" s="29">
        <f t="shared" ref="F136:K136" si="31">+F33/1000</f>
        <v>0</v>
      </c>
      <c r="G136" s="29">
        <f t="shared" si="31"/>
        <v>0</v>
      </c>
      <c r="H136" s="29">
        <f t="shared" si="31"/>
        <v>0</v>
      </c>
      <c r="I136" s="29">
        <f t="shared" si="31"/>
        <v>0</v>
      </c>
      <c r="J136" s="29">
        <f t="shared" si="31"/>
        <v>0</v>
      </c>
      <c r="K136" s="29">
        <f t="shared" si="31"/>
        <v>0</v>
      </c>
      <c r="L136" s="29"/>
      <c r="M136" s="29"/>
    </row>
    <row r="137" spans="1:13" ht="12" hidden="1" customHeight="1">
      <c r="A137" s="29"/>
      <c r="B137" s="29"/>
      <c r="C137" s="29"/>
      <c r="D137" s="68"/>
      <c r="E137" s="201">
        <f>+E63/1000</f>
        <v>0</v>
      </c>
      <c r="F137" s="201">
        <f t="shared" ref="F137:K137" si="32">+F63/1000</f>
        <v>0</v>
      </c>
      <c r="G137" s="201">
        <f t="shared" si="32"/>
        <v>0</v>
      </c>
      <c r="H137" s="201">
        <f t="shared" si="32"/>
        <v>0</v>
      </c>
      <c r="I137" s="201">
        <f t="shared" si="32"/>
        <v>0</v>
      </c>
      <c r="J137" s="201">
        <f t="shared" si="32"/>
        <v>0</v>
      </c>
      <c r="K137" s="201">
        <f t="shared" si="32"/>
        <v>0</v>
      </c>
      <c r="L137" s="29"/>
      <c r="M137" s="29"/>
    </row>
    <row r="138" spans="1:13" ht="12" hidden="1" customHeight="1">
      <c r="A138" s="29"/>
      <c r="B138" s="29"/>
      <c r="C138" s="29"/>
      <c r="D138" s="68"/>
      <c r="E138" s="201">
        <f>+E111/1000</f>
        <v>191.32780000000002</v>
      </c>
      <c r="F138" s="201">
        <f t="shared" ref="F138:K138" si="33">+F111/1000</f>
        <v>201.95689999999999</v>
      </c>
      <c r="G138" s="201">
        <f t="shared" si="33"/>
        <v>136.66670000000002</v>
      </c>
      <c r="H138" s="201">
        <f t="shared" si="33"/>
        <v>79.050200000000004</v>
      </c>
      <c r="I138" s="201">
        <f t="shared" si="33"/>
        <v>201.71610000000001</v>
      </c>
      <c r="J138" s="201">
        <f t="shared" si="33"/>
        <v>183.2876</v>
      </c>
      <c r="K138" s="201">
        <f t="shared" si="33"/>
        <v>146.48400000000001</v>
      </c>
      <c r="L138" s="29"/>
      <c r="M138" s="29"/>
    </row>
    <row r="139" spans="1:13" ht="12" hidden="1" customHeight="1">
      <c r="A139" s="29"/>
      <c r="B139" s="29"/>
      <c r="C139" s="29"/>
      <c r="D139" s="68"/>
      <c r="E139" s="201">
        <f>+E129/1000</f>
        <v>0</v>
      </c>
      <c r="F139" s="201">
        <f t="shared" ref="F139:K139" si="34">+F129/1000</f>
        <v>0</v>
      </c>
      <c r="G139" s="201">
        <f t="shared" si="34"/>
        <v>0</v>
      </c>
      <c r="H139" s="201">
        <f t="shared" si="34"/>
        <v>0</v>
      </c>
      <c r="I139" s="201">
        <f t="shared" si="34"/>
        <v>0</v>
      </c>
      <c r="J139" s="201">
        <f t="shared" si="34"/>
        <v>0</v>
      </c>
      <c r="K139" s="201">
        <f t="shared" si="34"/>
        <v>0</v>
      </c>
      <c r="L139" s="29"/>
      <c r="M139" s="29"/>
    </row>
    <row r="140" spans="1:13" ht="12" hidden="1" customHeight="1">
      <c r="A140" s="29"/>
      <c r="B140" s="29"/>
      <c r="C140" s="29"/>
      <c r="D140" s="68"/>
      <c r="E140" s="201"/>
      <c r="F140" s="201"/>
      <c r="G140" s="201"/>
      <c r="H140" s="201"/>
      <c r="I140" s="201"/>
      <c r="J140" s="201"/>
      <c r="K140" s="201"/>
      <c r="L140" s="29"/>
      <c r="M140" s="29"/>
    </row>
    <row r="141" spans="1:13" ht="12" hidden="1" customHeight="1">
      <c r="A141" s="29"/>
      <c r="B141" s="29"/>
      <c r="C141" s="29"/>
      <c r="D141" s="68"/>
      <c r="E141" s="201">
        <f t="shared" ref="E141:K141" si="35">+E34/1000</f>
        <v>0</v>
      </c>
      <c r="F141" s="201">
        <f t="shared" si="35"/>
        <v>0</v>
      </c>
      <c r="G141" s="201">
        <f t="shared" si="35"/>
        <v>0</v>
      </c>
      <c r="H141" s="201">
        <f t="shared" si="35"/>
        <v>0</v>
      </c>
      <c r="I141" s="201">
        <f t="shared" si="35"/>
        <v>0</v>
      </c>
      <c r="J141" s="201">
        <f t="shared" si="35"/>
        <v>0</v>
      </c>
      <c r="K141" s="201">
        <f t="shared" si="35"/>
        <v>0</v>
      </c>
      <c r="L141" s="29"/>
      <c r="M141" s="29"/>
    </row>
    <row r="142" spans="1:13" ht="12" hidden="1" customHeight="1">
      <c r="A142" s="29"/>
      <c r="B142" s="29"/>
      <c r="C142" s="29"/>
      <c r="D142" s="68"/>
      <c r="E142" s="201">
        <f t="shared" ref="E142:K142" si="36">+E64/1000</f>
        <v>0</v>
      </c>
      <c r="F142" s="201">
        <f t="shared" si="36"/>
        <v>0</v>
      </c>
      <c r="G142" s="201">
        <f t="shared" si="36"/>
        <v>0</v>
      </c>
      <c r="H142" s="201">
        <f t="shared" si="36"/>
        <v>0</v>
      </c>
      <c r="I142" s="201">
        <f t="shared" si="36"/>
        <v>0</v>
      </c>
      <c r="J142" s="201">
        <f t="shared" si="36"/>
        <v>0</v>
      </c>
      <c r="K142" s="201">
        <f t="shared" si="36"/>
        <v>0</v>
      </c>
      <c r="L142" s="29"/>
      <c r="M142" s="29"/>
    </row>
    <row r="143" spans="1:13" ht="12" hidden="1" customHeight="1">
      <c r="A143" s="29"/>
      <c r="B143" s="29"/>
      <c r="C143" s="29"/>
      <c r="D143" s="68"/>
      <c r="E143" s="201">
        <f t="shared" ref="E143:K143" si="37">+E112/1000</f>
        <v>3.9908723195792764</v>
      </c>
      <c r="F143" s="201">
        <f t="shared" si="37"/>
        <v>4.2282098894615627</v>
      </c>
      <c r="G143" s="201">
        <f t="shared" si="37"/>
        <v>3.7452457324351873</v>
      </c>
      <c r="H143" s="201">
        <f t="shared" si="37"/>
        <v>3.8332662259931043</v>
      </c>
      <c r="I143" s="201">
        <f t="shared" si="37"/>
        <v>3.7475611460215621</v>
      </c>
      <c r="J143" s="201">
        <f t="shared" si="37"/>
        <v>3.8616189853105172</v>
      </c>
      <c r="K143" s="201">
        <f t="shared" si="37"/>
        <v>3.7780094232817238</v>
      </c>
      <c r="L143" s="29"/>
      <c r="M143" s="29"/>
    </row>
    <row r="144" spans="1:13" ht="12" hidden="1" customHeight="1">
      <c r="A144" s="29"/>
      <c r="B144" s="29"/>
      <c r="C144" s="29"/>
      <c r="D144" s="68"/>
      <c r="E144" s="326">
        <f t="shared" ref="E144:K144" si="38">+E130/1000</f>
        <v>0</v>
      </c>
      <c r="F144" s="326">
        <f t="shared" si="38"/>
        <v>0</v>
      </c>
      <c r="G144" s="326">
        <f t="shared" si="38"/>
        <v>0</v>
      </c>
      <c r="H144" s="326">
        <f t="shared" si="38"/>
        <v>0</v>
      </c>
      <c r="I144" s="326">
        <f t="shared" si="38"/>
        <v>0</v>
      </c>
      <c r="J144" s="326">
        <f t="shared" si="38"/>
        <v>0</v>
      </c>
      <c r="K144" s="326">
        <f t="shared" si="38"/>
        <v>0</v>
      </c>
      <c r="L144" s="29"/>
      <c r="M144" s="29"/>
    </row>
    <row r="145" spans="1:13" ht="12" customHeight="1">
      <c r="A145" s="29"/>
      <c r="B145" s="29"/>
      <c r="C145" s="29"/>
      <c r="D145" s="68"/>
      <c r="E145" s="29"/>
      <c r="F145" s="29"/>
      <c r="G145" s="29"/>
      <c r="H145" s="29"/>
      <c r="I145" s="29"/>
      <c r="J145" s="29"/>
      <c r="K145" s="29"/>
      <c r="L145" s="29"/>
      <c r="M145" s="29"/>
    </row>
    <row r="146" spans="1:13" ht="12" customHeight="1">
      <c r="A146" s="29"/>
      <c r="B146" s="29"/>
      <c r="C146" s="29"/>
      <c r="D146" s="68"/>
      <c r="E146" s="29"/>
      <c r="F146" s="29"/>
      <c r="G146" s="29"/>
      <c r="H146" s="29"/>
      <c r="I146" s="29"/>
      <c r="J146" s="29"/>
      <c r="K146" s="29"/>
      <c r="L146" s="29"/>
      <c r="M146" s="29"/>
    </row>
    <row r="147" spans="1:13" ht="12" customHeight="1">
      <c r="A147" s="29"/>
      <c r="B147" s="29"/>
      <c r="C147" s="29"/>
      <c r="D147" s="68"/>
      <c r="E147" s="29"/>
      <c r="F147" s="29"/>
      <c r="G147" s="29"/>
      <c r="H147" s="29"/>
      <c r="I147" s="29"/>
      <c r="J147" s="29"/>
      <c r="K147" s="29"/>
      <c r="L147" s="29"/>
      <c r="M147" s="29"/>
    </row>
    <row r="148" spans="1:13" ht="12" customHeight="1">
      <c r="A148" s="29"/>
      <c r="B148" s="29"/>
      <c r="C148" s="29"/>
      <c r="D148" s="68"/>
      <c r="E148" s="29"/>
      <c r="F148" s="29"/>
      <c r="G148" s="29"/>
      <c r="H148" s="29"/>
      <c r="I148" s="29"/>
      <c r="J148" s="29"/>
      <c r="K148" s="29"/>
      <c r="L148" s="29"/>
      <c r="M148" s="29"/>
    </row>
    <row r="149" spans="1:13" ht="12" customHeight="1">
      <c r="A149" s="29"/>
      <c r="B149" s="29"/>
      <c r="C149" s="29"/>
      <c r="D149" s="68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1:13" ht="12" customHeight="1">
      <c r="A150" s="29"/>
      <c r="B150" s="29"/>
      <c r="C150" s="29"/>
      <c r="D150" s="68"/>
      <c r="E150" s="29"/>
      <c r="F150" s="29"/>
      <c r="G150" s="29"/>
      <c r="H150" s="29"/>
      <c r="I150" s="29"/>
      <c r="J150" s="29"/>
      <c r="K150" s="29"/>
      <c r="L150" s="29"/>
      <c r="M150" s="29"/>
    </row>
    <row r="151" spans="1:13" ht="12" customHeight="1">
      <c r="A151" s="29"/>
      <c r="B151" s="29"/>
      <c r="C151" s="29"/>
      <c r="D151" s="68"/>
      <c r="E151" s="29"/>
      <c r="F151" s="29"/>
      <c r="G151" s="29"/>
      <c r="H151" s="29"/>
      <c r="I151" s="29"/>
      <c r="J151" s="29"/>
      <c r="K151" s="29"/>
      <c r="L151" s="29"/>
      <c r="M151" s="29"/>
    </row>
    <row r="152" spans="1:13" ht="12" customHeight="1">
      <c r="A152" s="29"/>
      <c r="B152" s="29"/>
      <c r="C152" s="29"/>
      <c r="D152" s="68"/>
      <c r="E152" s="29"/>
      <c r="F152" s="29"/>
      <c r="G152" s="29"/>
      <c r="H152" s="29"/>
      <c r="I152" s="29"/>
      <c r="J152" s="29"/>
      <c r="K152" s="29"/>
      <c r="L152" s="29"/>
      <c r="M152" s="29"/>
    </row>
    <row r="153" spans="1:13" ht="12" customHeight="1">
      <c r="A153" s="29"/>
      <c r="B153" s="29"/>
      <c r="C153" s="29"/>
      <c r="D153" s="68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 ht="12" customHeight="1">
      <c r="A154" s="29"/>
      <c r="B154" s="29"/>
      <c r="C154" s="29"/>
      <c r="D154" s="68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 ht="12" customHeight="1">
      <c r="A155" s="29"/>
      <c r="B155" s="29"/>
      <c r="C155" s="29"/>
      <c r="D155" s="68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3" ht="12" customHeight="1">
      <c r="A156" s="29"/>
      <c r="B156" s="29"/>
      <c r="C156" s="29"/>
      <c r="D156" s="68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3" ht="12" customHeight="1">
      <c r="A157" s="29"/>
      <c r="B157" s="29"/>
      <c r="C157" s="29"/>
      <c r="D157" s="68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3" ht="12" customHeight="1">
      <c r="A158" s="29"/>
      <c r="B158" s="29"/>
      <c r="C158" s="29"/>
      <c r="D158" s="68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3" ht="12" customHeight="1">
      <c r="A159" s="29"/>
      <c r="B159" s="29"/>
      <c r="C159" s="29"/>
      <c r="D159" s="68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3" ht="12" customHeight="1">
      <c r="A160" s="29"/>
      <c r="B160" s="29"/>
      <c r="C160" s="29"/>
      <c r="D160" s="68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 ht="12" customHeight="1">
      <c r="A161" s="29"/>
      <c r="B161" s="29"/>
      <c r="C161" s="29"/>
      <c r="D161" s="68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 ht="12" customHeight="1">
      <c r="A162" s="29"/>
      <c r="B162" s="29"/>
      <c r="C162" s="29"/>
      <c r="D162" s="68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 ht="12" customHeight="1">
      <c r="A163" s="29"/>
      <c r="B163" s="29"/>
      <c r="C163" s="29"/>
      <c r="D163" s="68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 ht="12" customHeight="1">
      <c r="A164" s="29"/>
      <c r="B164" s="29"/>
      <c r="C164" s="29"/>
      <c r="D164" s="68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 ht="12" customHeight="1">
      <c r="A165" s="29"/>
      <c r="B165" s="29"/>
      <c r="C165" s="29"/>
      <c r="D165" s="68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 ht="12" customHeight="1">
      <c r="A166" s="29"/>
      <c r="B166" s="29"/>
      <c r="C166" s="29"/>
      <c r="D166" s="68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1:13" ht="12" customHeight="1">
      <c r="A167" s="29"/>
      <c r="B167" s="29"/>
      <c r="C167" s="29"/>
      <c r="D167" s="68"/>
      <c r="E167" s="29"/>
      <c r="F167" s="29"/>
      <c r="G167" s="29"/>
      <c r="H167" s="29"/>
      <c r="I167" s="29"/>
      <c r="J167" s="29"/>
      <c r="K167" s="29"/>
      <c r="L167" s="29"/>
      <c r="M167" s="29"/>
    </row>
    <row r="168" spans="1:13" ht="12" customHeight="1">
      <c r="A168" s="29"/>
      <c r="B168" s="29"/>
      <c r="C168" s="29"/>
      <c r="D168" s="68"/>
      <c r="E168" s="29"/>
      <c r="F168" s="29"/>
      <c r="G168" s="29"/>
      <c r="H168" s="29"/>
      <c r="I168" s="29"/>
      <c r="J168" s="29"/>
      <c r="K168" s="29"/>
      <c r="L168" s="29"/>
      <c r="M168" s="29"/>
    </row>
    <row r="169" spans="1:13" ht="12" customHeight="1">
      <c r="A169" s="29"/>
      <c r="B169" s="29"/>
      <c r="C169" s="29"/>
      <c r="D169" s="68"/>
      <c r="E169" s="29"/>
      <c r="F169" s="29"/>
      <c r="G169" s="29"/>
      <c r="H169" s="29"/>
      <c r="I169" s="29"/>
      <c r="J169" s="29"/>
      <c r="K169" s="29"/>
      <c r="L169" s="29"/>
      <c r="M169" s="29"/>
    </row>
    <row r="170" spans="1:13" ht="12" customHeight="1">
      <c r="A170" s="29"/>
      <c r="B170" s="29"/>
      <c r="C170" s="29"/>
      <c r="D170" s="68"/>
      <c r="E170" s="29"/>
      <c r="F170" s="29"/>
      <c r="G170" s="29"/>
      <c r="H170" s="29"/>
      <c r="I170" s="29"/>
      <c r="J170" s="29"/>
      <c r="K170" s="29"/>
      <c r="L170" s="29"/>
      <c r="M170" s="29"/>
    </row>
    <row r="171" spans="1:13" ht="12" customHeight="1">
      <c r="A171" s="29"/>
      <c r="B171" s="29"/>
      <c r="C171" s="29"/>
      <c r="D171" s="68"/>
      <c r="E171" s="29"/>
      <c r="F171" s="29"/>
      <c r="G171" s="29"/>
      <c r="H171" s="29"/>
      <c r="I171" s="29"/>
      <c r="J171" s="29"/>
      <c r="K171" s="29"/>
      <c r="L171" s="29"/>
      <c r="M171" s="29"/>
    </row>
    <row r="172" spans="1:13" ht="12" customHeight="1">
      <c r="A172" s="29"/>
      <c r="B172" s="29"/>
      <c r="C172" s="29"/>
      <c r="D172" s="68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 ht="12" customHeight="1">
      <c r="A173" s="29"/>
      <c r="B173" s="29"/>
      <c r="C173" s="29"/>
      <c r="D173" s="68"/>
      <c r="E173" s="29"/>
      <c r="F173" s="29"/>
      <c r="G173" s="29"/>
      <c r="H173" s="29"/>
      <c r="I173" s="29"/>
      <c r="J173" s="29"/>
      <c r="K173" s="29"/>
      <c r="L173" s="29"/>
      <c r="M173" s="29"/>
    </row>
    <row r="174" spans="1:13" ht="12" customHeight="1">
      <c r="A174" s="29"/>
      <c r="B174" s="29"/>
      <c r="C174" s="29"/>
      <c r="D174" s="68"/>
      <c r="E174" s="29"/>
      <c r="F174" s="29"/>
      <c r="G174" s="29"/>
      <c r="H174" s="29"/>
      <c r="I174" s="29"/>
      <c r="J174" s="29"/>
      <c r="K174" s="29"/>
      <c r="L174" s="29"/>
      <c r="M174" s="29"/>
    </row>
    <row r="175" spans="1:13" ht="12" customHeight="1">
      <c r="A175" s="29"/>
      <c r="B175" s="29"/>
      <c r="C175" s="29"/>
      <c r="D175" s="68"/>
      <c r="E175" s="29"/>
      <c r="F175" s="29"/>
      <c r="G175" s="29"/>
      <c r="H175" s="29"/>
      <c r="I175" s="29"/>
      <c r="J175" s="29"/>
      <c r="K175" s="29"/>
      <c r="L175" s="29"/>
      <c r="M175" s="29"/>
    </row>
    <row r="176" spans="1:13" ht="12" customHeight="1">
      <c r="A176" s="29"/>
      <c r="B176" s="29"/>
      <c r="C176" s="29"/>
      <c r="D176" s="68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1:13" ht="12" customHeight="1">
      <c r="A177" s="29"/>
      <c r="B177" s="29"/>
      <c r="C177" s="29"/>
      <c r="D177" s="68"/>
      <c r="E177" s="29"/>
      <c r="F177" s="29"/>
      <c r="G177" s="29"/>
      <c r="H177" s="29"/>
      <c r="I177" s="29"/>
      <c r="J177" s="29"/>
      <c r="K177" s="29"/>
      <c r="L177" s="29"/>
      <c r="M177" s="29"/>
    </row>
    <row r="178" spans="1:13">
      <c r="A178" s="29"/>
      <c r="B178" s="29"/>
      <c r="C178" s="29"/>
      <c r="D178" s="68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>
      <c r="A179" s="29"/>
      <c r="B179" s="29"/>
      <c r="C179" s="29"/>
      <c r="D179" s="68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>
      <c r="A180" s="29"/>
      <c r="B180" s="29"/>
      <c r="C180" s="29"/>
      <c r="D180" s="68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>
      <c r="A181" s="29"/>
      <c r="B181" s="29"/>
      <c r="C181" s="29"/>
      <c r="D181" s="68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>
      <c r="A182" s="29"/>
      <c r="B182" s="29"/>
      <c r="C182" s="29"/>
      <c r="D182" s="68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>
      <c r="A183" s="29"/>
      <c r="B183" s="29"/>
      <c r="C183" s="29"/>
      <c r="D183" s="68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>
      <c r="A184" s="29"/>
      <c r="B184" s="29"/>
      <c r="C184" s="29"/>
      <c r="D184" s="68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>
      <c r="A185" s="29"/>
      <c r="B185" s="29"/>
      <c r="C185" s="29"/>
      <c r="D185" s="68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>
      <c r="A186" s="29"/>
      <c r="B186" s="29"/>
      <c r="C186" s="29"/>
      <c r="D186" s="68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>
      <c r="A187" s="29"/>
      <c r="B187" s="29"/>
      <c r="C187" s="29"/>
      <c r="D187" s="68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>
      <c r="A188" s="29"/>
      <c r="B188" s="29"/>
      <c r="C188" s="29"/>
      <c r="D188" s="68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>
      <c r="A189" s="29"/>
      <c r="B189" s="29"/>
      <c r="C189" s="29"/>
      <c r="D189" s="68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>
      <c r="A190" s="29"/>
      <c r="B190" s="29"/>
      <c r="C190" s="29"/>
      <c r="D190" s="68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>
      <c r="A191" s="29"/>
      <c r="B191" s="29"/>
      <c r="C191" s="29"/>
      <c r="D191" s="68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>
      <c r="A192" s="29"/>
      <c r="B192" s="29"/>
      <c r="C192" s="29"/>
      <c r="D192" s="68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>
      <c r="A193" s="29"/>
      <c r="B193" s="29"/>
      <c r="C193" s="29"/>
      <c r="D193" s="68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>
      <c r="A194" s="29"/>
      <c r="B194" s="29"/>
      <c r="C194" s="29"/>
      <c r="D194" s="68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>
      <c r="A195" s="29"/>
      <c r="B195" s="29"/>
      <c r="C195" s="29"/>
      <c r="D195" s="68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>
      <c r="A196" s="29"/>
      <c r="B196" s="29"/>
      <c r="C196" s="29"/>
      <c r="D196" s="68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>
      <c r="A197" s="29"/>
      <c r="B197" s="29"/>
      <c r="C197" s="29"/>
      <c r="D197" s="68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>
      <c r="A198" s="29"/>
      <c r="B198" s="29"/>
      <c r="C198" s="29"/>
      <c r="D198" s="68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>
      <c r="A199" s="29"/>
      <c r="B199" s="29"/>
      <c r="C199" s="29"/>
      <c r="D199" s="68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>
      <c r="A200" s="29"/>
      <c r="B200" s="29"/>
      <c r="C200" s="29"/>
      <c r="D200" s="68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>
      <c r="A201" s="29"/>
      <c r="B201" s="29"/>
      <c r="C201" s="29"/>
      <c r="D201" s="68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>
      <c r="A202" s="29"/>
      <c r="B202" s="29"/>
      <c r="C202" s="29"/>
      <c r="D202" s="68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>
      <c r="A203" s="29"/>
      <c r="B203" s="29"/>
      <c r="C203" s="29"/>
      <c r="D203" s="68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>
      <c r="A204" s="29"/>
      <c r="B204" s="29"/>
      <c r="C204" s="29"/>
      <c r="D204" s="68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>
      <c r="A205" s="29"/>
      <c r="B205" s="29"/>
      <c r="C205" s="29"/>
      <c r="D205" s="68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>
      <c r="A206" s="29"/>
      <c r="B206" s="29"/>
      <c r="C206" s="29"/>
      <c r="D206" s="68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>
      <c r="A207" s="29"/>
      <c r="B207" s="29"/>
      <c r="C207" s="29"/>
      <c r="D207" s="68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>
      <c r="A208" s="29"/>
      <c r="B208" s="29"/>
      <c r="C208" s="29"/>
      <c r="D208" s="68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>
      <c r="A209" s="29"/>
      <c r="B209" s="29"/>
      <c r="C209" s="29"/>
      <c r="D209" s="68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>
      <c r="A210" s="29"/>
      <c r="B210" s="29"/>
      <c r="C210" s="29"/>
      <c r="D210" s="68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>
      <c r="A211" s="29"/>
      <c r="B211" s="29"/>
      <c r="C211" s="29"/>
      <c r="D211" s="68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>
      <c r="A212" s="29"/>
      <c r="B212" s="29"/>
      <c r="C212" s="29"/>
      <c r="D212" s="68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>
      <c r="A213" s="29"/>
      <c r="B213" s="29"/>
      <c r="C213" s="29"/>
      <c r="D213" s="68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>
      <c r="A214" s="29"/>
      <c r="B214" s="29"/>
      <c r="C214" s="29"/>
      <c r="D214" s="68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>
      <c r="A215" s="29"/>
      <c r="B215" s="29"/>
      <c r="C215" s="29"/>
      <c r="D215" s="68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>
      <c r="A216" s="29"/>
      <c r="B216" s="29"/>
      <c r="C216" s="29"/>
      <c r="D216" s="68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>
      <c r="A217" s="29"/>
      <c r="B217" s="29"/>
      <c r="C217" s="29"/>
      <c r="D217" s="68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>
      <c r="A218" s="29"/>
      <c r="B218" s="29"/>
      <c r="C218" s="29"/>
      <c r="D218" s="68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>
      <c r="A219" s="29"/>
      <c r="B219" s="29"/>
      <c r="C219" s="29"/>
      <c r="D219" s="68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>
      <c r="A220" s="29"/>
      <c r="B220" s="29"/>
      <c r="C220" s="29"/>
      <c r="D220" s="68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>
      <c r="A221" s="29"/>
      <c r="B221" s="29"/>
      <c r="C221" s="29"/>
      <c r="D221" s="68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>
      <c r="A222" s="29"/>
      <c r="B222" s="29"/>
      <c r="C222" s="29"/>
      <c r="D222" s="68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>
      <c r="A223" s="29"/>
      <c r="B223" s="29"/>
      <c r="C223" s="29"/>
      <c r="D223" s="68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>
      <c r="A224" s="29"/>
      <c r="B224" s="29"/>
      <c r="C224" s="29"/>
      <c r="D224" s="68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>
      <c r="A225" s="29"/>
      <c r="B225" s="29"/>
      <c r="C225" s="29"/>
      <c r="D225" s="68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>
      <c r="A226" s="29"/>
      <c r="B226" s="29"/>
      <c r="C226" s="29"/>
      <c r="D226" s="68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>
      <c r="A227" s="29"/>
      <c r="B227" s="29"/>
      <c r="C227" s="29"/>
      <c r="D227" s="68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>
      <c r="A228" s="29"/>
      <c r="B228" s="29"/>
      <c r="C228" s="29"/>
      <c r="D228" s="68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>
      <c r="A229" s="29"/>
      <c r="B229" s="29"/>
      <c r="C229" s="29"/>
      <c r="D229" s="68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>
      <c r="A230" s="29"/>
      <c r="B230" s="29"/>
      <c r="C230" s="29"/>
      <c r="D230" s="68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>
      <c r="A231" s="29"/>
      <c r="B231" s="29"/>
      <c r="C231" s="29"/>
      <c r="D231" s="68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>
      <c r="A232" s="29"/>
      <c r="B232" s="29"/>
      <c r="C232" s="29"/>
      <c r="D232" s="68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>
      <c r="A233" s="29"/>
      <c r="B233" s="29"/>
      <c r="C233" s="29"/>
      <c r="D233" s="68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>
      <c r="A234" s="29"/>
      <c r="B234" s="29"/>
      <c r="C234" s="29"/>
      <c r="D234" s="68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>
      <c r="A235" s="29"/>
      <c r="B235" s="29"/>
      <c r="C235" s="29"/>
      <c r="D235" s="68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>
      <c r="A236" s="29"/>
      <c r="B236" s="29"/>
      <c r="C236" s="29"/>
      <c r="D236" s="68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>
      <c r="A237" s="29"/>
      <c r="B237" s="29"/>
      <c r="C237" s="29"/>
      <c r="D237" s="68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>
      <c r="A238" s="29"/>
      <c r="B238" s="29"/>
      <c r="C238" s="29"/>
      <c r="D238" s="68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>
      <c r="A239" s="29"/>
      <c r="B239" s="29"/>
      <c r="C239" s="29"/>
      <c r="D239" s="68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>
      <c r="A240" s="29"/>
      <c r="B240" s="29"/>
      <c r="C240" s="29"/>
      <c r="D240" s="68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>
      <c r="A241" s="29"/>
      <c r="B241" s="29"/>
      <c r="C241" s="29"/>
      <c r="D241" s="68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>
      <c r="A242" s="29"/>
      <c r="B242" s="29"/>
      <c r="C242" s="29"/>
      <c r="D242" s="68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>
      <c r="A243" s="29"/>
      <c r="B243" s="29"/>
      <c r="C243" s="29"/>
      <c r="D243" s="68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>
      <c r="A244" s="29"/>
      <c r="B244" s="29"/>
      <c r="C244" s="29"/>
      <c r="D244" s="68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>
      <c r="A245" s="29"/>
      <c r="B245" s="29"/>
      <c r="C245" s="29"/>
      <c r="D245" s="68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>
      <c r="A246" s="29"/>
      <c r="B246" s="29"/>
      <c r="C246" s="29"/>
      <c r="D246" s="68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>
      <c r="A247" s="29"/>
      <c r="B247" s="29"/>
      <c r="C247" s="29"/>
      <c r="D247" s="68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>
      <c r="A248" s="29"/>
      <c r="B248" s="29"/>
      <c r="C248" s="29"/>
      <c r="D248" s="68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>
      <c r="A249" s="29"/>
      <c r="B249" s="29"/>
      <c r="C249" s="29"/>
      <c r="D249" s="68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>
      <c r="A250" s="29"/>
      <c r="B250" s="29"/>
      <c r="C250" s="29"/>
      <c r="D250" s="68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>
      <c r="A251" s="29"/>
      <c r="B251" s="29"/>
      <c r="C251" s="29"/>
      <c r="D251" s="68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>
      <c r="A252" s="29"/>
      <c r="B252" s="29"/>
      <c r="C252" s="29"/>
      <c r="D252" s="68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>
      <c r="A253" s="29"/>
      <c r="B253" s="29"/>
      <c r="C253" s="29"/>
      <c r="D253" s="68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>
      <c r="A254" s="29"/>
      <c r="B254" s="29"/>
      <c r="C254" s="29"/>
      <c r="D254" s="68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>
      <c r="A255" s="29"/>
      <c r="B255" s="29"/>
      <c r="C255" s="29"/>
      <c r="D255" s="68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>
      <c r="A256" s="29"/>
      <c r="B256" s="29"/>
      <c r="C256" s="29"/>
      <c r="D256" s="68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>
      <c r="A257" s="29"/>
      <c r="B257" s="29"/>
      <c r="C257" s="29"/>
      <c r="D257" s="68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>
      <c r="A258" s="29"/>
      <c r="B258" s="29"/>
      <c r="C258" s="29"/>
      <c r="D258" s="68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>
      <c r="A259" s="29"/>
      <c r="B259" s="29"/>
      <c r="C259" s="29"/>
      <c r="D259" s="68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>
      <c r="A260" s="29"/>
      <c r="B260" s="29"/>
      <c r="C260" s="29"/>
      <c r="D260" s="68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>
      <c r="A261" s="29"/>
      <c r="B261" s="29"/>
      <c r="C261" s="29"/>
      <c r="D261" s="68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>
      <c r="A262" s="29"/>
      <c r="B262" s="29"/>
      <c r="C262" s="29"/>
      <c r="D262" s="68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>
      <c r="A263" s="29"/>
      <c r="B263" s="29"/>
      <c r="C263" s="29"/>
      <c r="D263" s="68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>
      <c r="A264" s="29"/>
      <c r="B264" s="29"/>
      <c r="C264" s="29"/>
      <c r="D264" s="68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>
      <c r="A265" s="29"/>
      <c r="B265" s="29"/>
      <c r="C265" s="29"/>
      <c r="D265" s="68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>
      <c r="A266" s="29"/>
      <c r="B266" s="29"/>
      <c r="C266" s="29"/>
      <c r="D266" s="68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>
      <c r="A267" s="29"/>
      <c r="B267" s="29"/>
      <c r="C267" s="29"/>
      <c r="D267" s="68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>
      <c r="A268" s="29"/>
      <c r="B268" s="29"/>
      <c r="C268" s="29"/>
      <c r="D268" s="68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>
      <c r="A269" s="29"/>
      <c r="B269" s="29"/>
      <c r="C269" s="29"/>
      <c r="D269" s="68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>
      <c r="A270" s="29"/>
      <c r="B270" s="29"/>
      <c r="C270" s="29"/>
      <c r="D270" s="68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>
      <c r="A271" s="29"/>
      <c r="B271" s="29"/>
      <c r="C271" s="29"/>
      <c r="D271" s="68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>
      <c r="A272" s="29"/>
      <c r="B272" s="29"/>
      <c r="C272" s="29"/>
      <c r="D272" s="68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>
      <c r="A273" s="29"/>
      <c r="B273" s="29"/>
      <c r="C273" s="29"/>
      <c r="D273" s="68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>
      <c r="A274" s="29"/>
      <c r="B274" s="29"/>
      <c r="C274" s="29"/>
      <c r="D274" s="68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>
      <c r="A275" s="29"/>
      <c r="B275" s="29"/>
      <c r="C275" s="29"/>
      <c r="D275" s="68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>
      <c r="A276" s="29"/>
      <c r="B276" s="29"/>
      <c r="C276" s="29"/>
      <c r="D276" s="68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>
      <c r="A277" s="29"/>
      <c r="B277" s="29"/>
      <c r="C277" s="29"/>
      <c r="D277" s="68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>
      <c r="A278" s="29"/>
      <c r="B278" s="29"/>
      <c r="C278" s="29"/>
      <c r="D278" s="68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>
      <c r="A279" s="29"/>
      <c r="B279" s="29"/>
      <c r="C279" s="29"/>
      <c r="D279" s="68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>
      <c r="A280" s="29"/>
      <c r="B280" s="29"/>
      <c r="C280" s="29"/>
      <c r="D280" s="68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>
      <c r="A281" s="29"/>
      <c r="B281" s="29"/>
      <c r="C281" s="29"/>
      <c r="D281" s="68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>
      <c r="A282" s="29"/>
      <c r="B282" s="29"/>
      <c r="C282" s="29"/>
      <c r="D282" s="68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>
      <c r="A283" s="29"/>
      <c r="B283" s="29"/>
      <c r="C283" s="29"/>
      <c r="D283" s="68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>
      <c r="A284" s="29"/>
      <c r="B284" s="29"/>
      <c r="C284" s="29"/>
      <c r="D284" s="68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>
      <c r="A285" s="29"/>
      <c r="B285" s="29"/>
      <c r="C285" s="29"/>
      <c r="D285" s="68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>
      <c r="A286" s="29"/>
      <c r="B286" s="29"/>
      <c r="C286" s="29"/>
      <c r="D286" s="68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>
      <c r="A287" s="29"/>
      <c r="B287" s="29"/>
      <c r="C287" s="29"/>
      <c r="D287" s="68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>
      <c r="A288" s="29"/>
      <c r="B288" s="29"/>
      <c r="C288" s="29"/>
      <c r="D288" s="68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>
      <c r="A289" s="29"/>
      <c r="B289" s="29"/>
      <c r="C289" s="29"/>
      <c r="D289" s="68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>
      <c r="A290" s="29"/>
      <c r="B290" s="29"/>
      <c r="C290" s="29"/>
      <c r="D290" s="68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>
      <c r="A291" s="29"/>
      <c r="B291" s="29"/>
      <c r="C291" s="29"/>
      <c r="D291" s="68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>
      <c r="A292" s="29"/>
      <c r="B292" s="29"/>
      <c r="C292" s="29"/>
      <c r="D292" s="68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>
      <c r="A293" s="29"/>
      <c r="B293" s="29"/>
      <c r="C293" s="29"/>
      <c r="D293" s="68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>
      <c r="A294" s="29"/>
      <c r="B294" s="29"/>
      <c r="C294" s="29"/>
      <c r="D294" s="68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>
      <c r="A295" s="29"/>
      <c r="B295" s="29"/>
      <c r="C295" s="29"/>
      <c r="D295" s="68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>
      <c r="A296" s="29"/>
      <c r="B296" s="29"/>
      <c r="C296" s="29"/>
      <c r="D296" s="68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>
      <c r="A297" s="29"/>
      <c r="B297" s="29"/>
      <c r="C297" s="29"/>
      <c r="D297" s="68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>
      <c r="A298" s="29"/>
      <c r="B298" s="29"/>
      <c r="C298" s="29"/>
      <c r="D298" s="68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>
      <c r="A299" s="29"/>
      <c r="B299" s="29"/>
      <c r="C299" s="29"/>
      <c r="D299" s="68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>
      <c r="A300" s="29"/>
      <c r="B300" s="29"/>
      <c r="C300" s="29"/>
      <c r="D300" s="68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>
      <c r="A301" s="29"/>
      <c r="B301" s="29"/>
      <c r="C301" s="29"/>
      <c r="D301" s="68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>
      <c r="A302" s="29"/>
      <c r="B302" s="29"/>
      <c r="C302" s="29"/>
      <c r="D302" s="68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>
      <c r="A303" s="29"/>
      <c r="B303" s="29"/>
      <c r="C303" s="29"/>
      <c r="D303" s="68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>
      <c r="A304" s="29"/>
      <c r="B304" s="29"/>
      <c r="C304" s="29"/>
      <c r="D304" s="68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>
      <c r="A305" s="29"/>
      <c r="B305" s="29"/>
      <c r="C305" s="29"/>
      <c r="D305" s="68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>
      <c r="A306" s="29"/>
      <c r="B306" s="29"/>
      <c r="C306" s="29"/>
      <c r="D306" s="68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>
      <c r="A307" s="29"/>
      <c r="B307" s="29"/>
      <c r="C307" s="29"/>
      <c r="D307" s="68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>
      <c r="A308" s="29"/>
      <c r="B308" s="29"/>
      <c r="C308" s="29"/>
      <c r="D308" s="68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>
      <c r="A309" s="29"/>
      <c r="B309" s="29"/>
      <c r="C309" s="29"/>
      <c r="D309" s="68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>
      <c r="A310" s="29"/>
      <c r="B310" s="29"/>
      <c r="C310" s="29"/>
      <c r="D310" s="68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>
      <c r="A311" s="29"/>
      <c r="B311" s="29"/>
      <c r="C311" s="29"/>
      <c r="D311" s="68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>
      <c r="A312" s="29"/>
      <c r="B312" s="29"/>
      <c r="C312" s="29"/>
      <c r="D312" s="68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>
      <c r="A313" s="29"/>
      <c r="B313" s="29"/>
      <c r="C313" s="29"/>
      <c r="D313" s="68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>
      <c r="A314" s="29"/>
      <c r="B314" s="29"/>
      <c r="C314" s="29"/>
      <c r="D314" s="68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>
      <c r="A315" s="29"/>
      <c r="B315" s="29"/>
      <c r="C315" s="29"/>
      <c r="D315" s="68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>
      <c r="A316" s="29"/>
      <c r="B316" s="29"/>
      <c r="C316" s="29"/>
      <c r="D316" s="68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>
      <c r="A317" s="29"/>
      <c r="B317" s="29"/>
      <c r="C317" s="29"/>
      <c r="D317" s="68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>
      <c r="A318" s="29"/>
      <c r="B318" s="29"/>
      <c r="C318" s="29"/>
      <c r="D318" s="68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>
      <c r="A319" s="29"/>
      <c r="B319" s="29"/>
      <c r="C319" s="29"/>
      <c r="D319" s="68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>
      <c r="A320" s="29"/>
      <c r="B320" s="29"/>
      <c r="C320" s="29"/>
      <c r="D320" s="68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>
      <c r="A321" s="29"/>
      <c r="B321" s="29"/>
      <c r="C321" s="29"/>
      <c r="D321" s="68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>
      <c r="A322" s="29"/>
      <c r="B322" s="29"/>
      <c r="C322" s="29"/>
      <c r="D322" s="68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>
      <c r="A323" s="29"/>
      <c r="B323" s="29"/>
      <c r="C323" s="29"/>
      <c r="D323" s="68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>
      <c r="A324" s="29"/>
      <c r="B324" s="29"/>
      <c r="C324" s="29"/>
      <c r="D324" s="68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>
      <c r="A325" s="29"/>
      <c r="B325" s="29"/>
      <c r="C325" s="29"/>
      <c r="D325" s="68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>
      <c r="A326" s="29"/>
      <c r="B326" s="29"/>
      <c r="C326" s="29"/>
      <c r="D326" s="68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>
      <c r="A327" s="29"/>
      <c r="B327" s="29"/>
      <c r="C327" s="29"/>
      <c r="D327" s="68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>
      <c r="A328" s="29"/>
      <c r="B328" s="29"/>
      <c r="C328" s="29"/>
      <c r="D328" s="68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>
      <c r="A329" s="29"/>
      <c r="B329" s="29"/>
      <c r="C329" s="29"/>
      <c r="D329" s="68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>
      <c r="A330" s="29"/>
      <c r="B330" s="29"/>
      <c r="C330" s="29"/>
      <c r="D330" s="68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>
      <c r="A331" s="29"/>
      <c r="B331" s="29"/>
      <c r="C331" s="29"/>
      <c r="D331" s="68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>
      <c r="A332" s="29"/>
      <c r="B332" s="29"/>
      <c r="C332" s="29"/>
      <c r="D332" s="68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>
      <c r="A333" s="29"/>
      <c r="B333" s="29"/>
      <c r="C333" s="29"/>
      <c r="D333" s="68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>
      <c r="A334" s="29"/>
      <c r="B334" s="29"/>
      <c r="C334" s="29"/>
      <c r="D334" s="68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>
      <c r="A335" s="29"/>
      <c r="B335" s="29"/>
      <c r="C335" s="29"/>
      <c r="D335" s="68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>
      <c r="A336" s="29"/>
      <c r="B336" s="29"/>
      <c r="C336" s="29"/>
      <c r="D336" s="68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>
      <c r="A337" s="29"/>
      <c r="B337" s="29"/>
      <c r="C337" s="29"/>
      <c r="D337" s="68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>
      <c r="A338" s="29"/>
      <c r="B338" s="29"/>
      <c r="C338" s="29"/>
      <c r="D338" s="68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>
      <c r="A339" s="29"/>
      <c r="B339" s="29"/>
      <c r="C339" s="29"/>
      <c r="D339" s="68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>
      <c r="A340" s="29"/>
      <c r="B340" s="29"/>
      <c r="C340" s="29"/>
      <c r="D340" s="68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>
      <c r="A341" s="29"/>
      <c r="B341" s="29"/>
      <c r="C341" s="29"/>
      <c r="D341" s="68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>
      <c r="A342" s="29"/>
      <c r="B342" s="29"/>
      <c r="C342" s="29"/>
      <c r="D342" s="68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>
      <c r="A343" s="29"/>
      <c r="B343" s="29"/>
      <c r="C343" s="29"/>
      <c r="D343" s="68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>
      <c r="A344" s="29"/>
      <c r="B344" s="29"/>
      <c r="C344" s="29"/>
      <c r="D344" s="68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>
      <c r="A345" s="29"/>
      <c r="B345" s="29"/>
      <c r="C345" s="29"/>
      <c r="D345" s="68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>
      <c r="A346" s="29"/>
      <c r="B346" s="29"/>
      <c r="C346" s="29"/>
      <c r="D346" s="68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>
      <c r="A347" s="29"/>
      <c r="B347" s="29"/>
      <c r="C347" s="29"/>
      <c r="D347" s="68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>
      <c r="A348" s="29"/>
      <c r="B348" s="29"/>
      <c r="C348" s="29"/>
      <c r="D348" s="68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>
      <c r="A349" s="29"/>
      <c r="B349" s="29"/>
      <c r="C349" s="29"/>
      <c r="D349" s="68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>
      <c r="A350" s="29"/>
      <c r="B350" s="29"/>
      <c r="C350" s="29"/>
      <c r="D350" s="68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>
      <c r="A351" s="29"/>
      <c r="B351" s="29"/>
      <c r="C351" s="29"/>
      <c r="D351" s="68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>
      <c r="A352" s="29"/>
      <c r="B352" s="29"/>
      <c r="C352" s="29"/>
      <c r="D352" s="68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>
      <c r="A353" s="29"/>
      <c r="B353" s="29"/>
      <c r="C353" s="29"/>
      <c r="D353" s="68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>
      <c r="A354" s="29"/>
      <c r="B354" s="29"/>
      <c r="C354" s="29"/>
      <c r="D354" s="68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>
      <c r="A355" s="29"/>
      <c r="B355" s="29"/>
      <c r="C355" s="29"/>
      <c r="D355" s="68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>
      <c r="A356" s="29"/>
      <c r="B356" s="29"/>
      <c r="C356" s="29"/>
      <c r="D356" s="68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>
      <c r="A357" s="29"/>
      <c r="B357" s="29"/>
      <c r="C357" s="29"/>
      <c r="D357" s="68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>
      <c r="A358" s="29"/>
      <c r="B358" s="29"/>
      <c r="C358" s="29"/>
      <c r="D358" s="68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>
      <c r="A359" s="29"/>
      <c r="B359" s="29"/>
      <c r="C359" s="29"/>
      <c r="D359" s="68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>
      <c r="A360" s="29"/>
      <c r="B360" s="29"/>
      <c r="C360" s="29"/>
      <c r="D360" s="68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>
      <c r="A361" s="29"/>
      <c r="B361" s="29"/>
      <c r="C361" s="29"/>
      <c r="D361" s="68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>
      <c r="A362" s="29"/>
      <c r="B362" s="29"/>
      <c r="C362" s="29"/>
      <c r="D362" s="68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>
      <c r="A363" s="29"/>
      <c r="B363" s="29"/>
      <c r="C363" s="29"/>
      <c r="D363" s="68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>
      <c r="A364" s="29"/>
      <c r="B364" s="29"/>
      <c r="C364" s="29"/>
      <c r="D364" s="68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>
      <c r="A365" s="29"/>
      <c r="B365" s="29"/>
      <c r="C365" s="29"/>
      <c r="D365" s="68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>
      <c r="A366" s="29"/>
      <c r="B366" s="29"/>
      <c r="C366" s="29"/>
      <c r="D366" s="68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>
      <c r="A367" s="29"/>
      <c r="B367" s="29"/>
      <c r="C367" s="29"/>
      <c r="D367" s="68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>
      <c r="A368" s="29"/>
      <c r="B368" s="29"/>
      <c r="C368" s="29"/>
      <c r="D368" s="68"/>
      <c r="E368" s="29"/>
      <c r="F368" s="29"/>
      <c r="G368" s="29"/>
      <c r="H368" s="29"/>
      <c r="I368" s="29"/>
      <c r="J368" s="29"/>
      <c r="K368" s="29"/>
      <c r="L368" s="29"/>
      <c r="M368" s="29"/>
    </row>
  </sheetData>
  <mergeCells count="114">
    <mergeCell ref="B15:B16"/>
    <mergeCell ref="C15:C16"/>
    <mergeCell ref="B17:B18"/>
    <mergeCell ref="C17:C18"/>
    <mergeCell ref="B19:B20"/>
    <mergeCell ref="C19:C20"/>
    <mergeCell ref="A33:C33"/>
    <mergeCell ref="A34:C34"/>
    <mergeCell ref="B25:B26"/>
    <mergeCell ref="C25:C26"/>
    <mergeCell ref="B27:B28"/>
    <mergeCell ref="C27:C28"/>
    <mergeCell ref="B29:B30"/>
    <mergeCell ref="C29:C30"/>
    <mergeCell ref="A5:A32"/>
    <mergeCell ref="B5:B6"/>
    <mergeCell ref="C5:C6"/>
    <mergeCell ref="B7:B8"/>
    <mergeCell ref="C7:C8"/>
    <mergeCell ref="B9:B10"/>
    <mergeCell ref="B21:B22"/>
    <mergeCell ref="C21:C22"/>
    <mergeCell ref="C9:C10"/>
    <mergeCell ref="C23:C24"/>
    <mergeCell ref="B31:B32"/>
    <mergeCell ref="C31:C32"/>
    <mergeCell ref="B11:B12"/>
    <mergeCell ref="C11:C12"/>
    <mergeCell ref="B13:B14"/>
    <mergeCell ref="A63:C63"/>
    <mergeCell ref="A64:C64"/>
    <mergeCell ref="B55:B56"/>
    <mergeCell ref="A35:A62"/>
    <mergeCell ref="B35:B36"/>
    <mergeCell ref="C35:C36"/>
    <mergeCell ref="B37:B38"/>
    <mergeCell ref="C37:C38"/>
    <mergeCell ref="B39:B40"/>
    <mergeCell ref="B51:B52"/>
    <mergeCell ref="C51:C52"/>
    <mergeCell ref="C55:C56"/>
    <mergeCell ref="B57:B58"/>
    <mergeCell ref="C57:C58"/>
    <mergeCell ref="B59:B60"/>
    <mergeCell ref="C59:C60"/>
    <mergeCell ref="C61:C62"/>
    <mergeCell ref="C13:C14"/>
    <mergeCell ref="C47:C48"/>
    <mergeCell ref="B49:B50"/>
    <mergeCell ref="C49:C50"/>
    <mergeCell ref="A1:M1"/>
    <mergeCell ref="B71:B72"/>
    <mergeCell ref="A3:A4"/>
    <mergeCell ref="B3:B4"/>
    <mergeCell ref="C3:C4"/>
    <mergeCell ref="B65:B66"/>
    <mergeCell ref="E3:K3"/>
    <mergeCell ref="L3:M3"/>
    <mergeCell ref="B67:B68"/>
    <mergeCell ref="B69:B70"/>
    <mergeCell ref="B45:B46"/>
    <mergeCell ref="C45:C46"/>
    <mergeCell ref="B47:B48"/>
    <mergeCell ref="C39:C40"/>
    <mergeCell ref="B41:B42"/>
    <mergeCell ref="B43:B44"/>
    <mergeCell ref="C43:C44"/>
    <mergeCell ref="C41:C42"/>
    <mergeCell ref="B23:B24"/>
    <mergeCell ref="B53:B54"/>
    <mergeCell ref="C53:C54"/>
    <mergeCell ref="B61:B62"/>
    <mergeCell ref="A112:C112"/>
    <mergeCell ref="B81:B82"/>
    <mergeCell ref="A65:A96"/>
    <mergeCell ref="B75:B76"/>
    <mergeCell ref="B87:B88"/>
    <mergeCell ref="B77:B78"/>
    <mergeCell ref="B95:B96"/>
    <mergeCell ref="B73:B74"/>
    <mergeCell ref="B79:B80"/>
    <mergeCell ref="B89:B90"/>
    <mergeCell ref="B91:B92"/>
    <mergeCell ref="B99:B100"/>
    <mergeCell ref="A111:C111"/>
    <mergeCell ref="B83:B84"/>
    <mergeCell ref="B85:B86"/>
    <mergeCell ref="B93:B94"/>
    <mergeCell ref="B97:B98"/>
    <mergeCell ref="B101:B102"/>
    <mergeCell ref="B103:B104"/>
    <mergeCell ref="B105:B106"/>
    <mergeCell ref="B107:B108"/>
    <mergeCell ref="B109:B110"/>
    <mergeCell ref="C109:C110"/>
    <mergeCell ref="A129:C129"/>
    <mergeCell ref="A130:C130"/>
    <mergeCell ref="C127:C128"/>
    <mergeCell ref="A113:A128"/>
    <mergeCell ref="B113:B114"/>
    <mergeCell ref="C113:C114"/>
    <mergeCell ref="B115:B116"/>
    <mergeCell ref="C115:C116"/>
    <mergeCell ref="B117:B118"/>
    <mergeCell ref="C117:C118"/>
    <mergeCell ref="B119:B120"/>
    <mergeCell ref="C119:C120"/>
    <mergeCell ref="B121:B122"/>
    <mergeCell ref="C121:C122"/>
    <mergeCell ref="B123:B124"/>
    <mergeCell ref="C123:C124"/>
    <mergeCell ref="B125:B126"/>
    <mergeCell ref="C125:C126"/>
    <mergeCell ref="B127:B128"/>
  </mergeCells>
  <phoneticPr fontId="14" type="noConversion"/>
  <printOptions horizontalCentered="1"/>
  <pageMargins left="0.3" right="0.3" top="0.3" bottom="0.3" header="0.1" footer="0.1"/>
  <pageSetup paperSize="9" scale="69" fitToHeight="0" orientation="portrait" r:id="rId1"/>
  <headerFooter>
    <oddFooter>&amp;L&amp;"MS Sans Serif,Regular"No. Form : FM/PROD-011&amp;R&amp;"MS Sans Serif,Regular"Reported by Planning Section           Page &amp;P of &amp;N</oddFooter>
  </headerFooter>
  <ignoredErrors>
    <ignoredError sqref="M95:M96 M66:M78 M87:M88 M36:M62 M6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>
    <pageSetUpPr fitToPage="1"/>
  </sheetPr>
  <dimension ref="A1:M230"/>
  <sheetViews>
    <sheetView showGridLines="0" view="pageBreakPreview" topLeftCell="A7" zoomScale="90" zoomScaleNormal="75" zoomScaleSheetLayoutView="90" workbookViewId="0">
      <selection activeCell="G42" sqref="G42"/>
    </sheetView>
  </sheetViews>
  <sheetFormatPr defaultColWidth="9.140625" defaultRowHeight="12.75"/>
  <cols>
    <col min="1" max="1" width="6.85546875" style="7" customWidth="1"/>
    <col min="2" max="2" width="5.7109375" style="7" customWidth="1"/>
    <col min="3" max="3" width="17.7109375" style="7" customWidth="1"/>
    <col min="4" max="4" width="10.7109375" style="8" customWidth="1"/>
    <col min="5" max="11" width="10.28515625" style="7" customWidth="1"/>
    <col min="12" max="13" width="15.7109375" style="7" customWidth="1"/>
    <col min="14" max="14" width="11" style="7" bestFit="1" customWidth="1"/>
    <col min="15" max="15" width="10.28515625" style="7" bestFit="1" customWidth="1"/>
    <col min="16" max="16384" width="9.140625" style="7"/>
  </cols>
  <sheetData>
    <row r="1" spans="1:13" ht="30">
      <c r="A1" s="778" t="s">
        <v>14</v>
      </c>
      <c r="B1" s="778"/>
      <c r="C1" s="778"/>
      <c r="D1" s="778"/>
      <c r="E1" s="778"/>
      <c r="F1" s="778"/>
      <c r="G1" s="778"/>
      <c r="H1" s="778"/>
      <c r="I1" s="778"/>
      <c r="J1" s="778"/>
      <c r="K1" s="778"/>
      <c r="L1" s="778"/>
      <c r="M1" s="778"/>
    </row>
    <row r="2" spans="1:13" s="1" customFormat="1">
      <c r="A2" s="145" t="s">
        <v>76</v>
      </c>
      <c r="B2" s="29"/>
      <c r="C2" s="29"/>
      <c r="D2" s="68"/>
      <c r="E2" s="29"/>
      <c r="F2" s="29"/>
      <c r="G2" s="29"/>
      <c r="H2" s="29"/>
      <c r="I2" s="29"/>
      <c r="J2" s="29"/>
      <c r="K2" s="29"/>
      <c r="L2" s="29"/>
      <c r="M2" s="29"/>
    </row>
    <row r="3" spans="1:13" ht="12" customHeight="1">
      <c r="A3" s="783" t="s">
        <v>10</v>
      </c>
      <c r="B3" s="781" t="s">
        <v>2</v>
      </c>
      <c r="C3" s="784" t="s">
        <v>0</v>
      </c>
      <c r="D3" s="146" t="s">
        <v>11</v>
      </c>
      <c r="E3" s="779">
        <f>+PAMA!E3</f>
        <v>2023</v>
      </c>
      <c r="F3" s="780"/>
      <c r="G3" s="780"/>
      <c r="H3" s="780"/>
      <c r="I3" s="780"/>
      <c r="J3" s="780"/>
      <c r="K3" s="780"/>
      <c r="L3" s="783" t="s">
        <v>7</v>
      </c>
      <c r="M3" s="783"/>
    </row>
    <row r="4" spans="1:13" ht="12" customHeight="1">
      <c r="A4" s="783"/>
      <c r="B4" s="782"/>
      <c r="C4" s="785"/>
      <c r="D4" s="147" t="s">
        <v>12</v>
      </c>
      <c r="E4" s="148">
        <f>+PAMA!E4</f>
        <v>45067</v>
      </c>
      <c r="F4" s="149">
        <f t="shared" ref="F4:K4" si="0">+E4+1</f>
        <v>45068</v>
      </c>
      <c r="G4" s="149">
        <f t="shared" si="0"/>
        <v>45069</v>
      </c>
      <c r="H4" s="149">
        <f t="shared" si="0"/>
        <v>45070</v>
      </c>
      <c r="I4" s="149">
        <f t="shared" si="0"/>
        <v>45071</v>
      </c>
      <c r="J4" s="149">
        <f t="shared" si="0"/>
        <v>45072</v>
      </c>
      <c r="K4" s="149">
        <f t="shared" si="0"/>
        <v>45073</v>
      </c>
      <c r="L4" s="150" t="s">
        <v>8</v>
      </c>
      <c r="M4" s="150" t="s">
        <v>9</v>
      </c>
    </row>
    <row r="5" spans="1:13" s="1" customFormat="1" ht="12" customHeight="1">
      <c r="A5" s="791" t="s">
        <v>23</v>
      </c>
      <c r="B5" s="765">
        <v>1</v>
      </c>
      <c r="C5" s="777" t="s">
        <v>99</v>
      </c>
      <c r="D5" s="160" t="s">
        <v>3</v>
      </c>
      <c r="E5" s="131">
        <v>5902.05</v>
      </c>
      <c r="F5" s="131">
        <v>3134.58</v>
      </c>
      <c r="G5" s="131">
        <v>1039.52</v>
      </c>
      <c r="H5" s="131">
        <v>1114.68</v>
      </c>
      <c r="I5" s="131">
        <v>2837.7</v>
      </c>
      <c r="J5" s="131">
        <v>3442.68</v>
      </c>
      <c r="K5" s="131">
        <v>1266.07</v>
      </c>
      <c r="L5" s="112">
        <f>SUM(E5:K5)</f>
        <v>18737.280000000002</v>
      </c>
      <c r="M5" s="154">
        <f>IF(L6=0,0,(SUMPRODUCT(E5:K5,E6:K6))/(L6))</f>
        <v>2741.9314150943396</v>
      </c>
    </row>
    <row r="6" spans="1:13" s="1" customFormat="1" ht="12" customHeight="1">
      <c r="A6" s="792"/>
      <c r="B6" s="766"/>
      <c r="C6" s="776"/>
      <c r="D6" s="155" t="s">
        <v>5</v>
      </c>
      <c r="E6" s="423">
        <v>6500</v>
      </c>
      <c r="F6" s="423">
        <v>6500</v>
      </c>
      <c r="G6" s="423">
        <v>5600</v>
      </c>
      <c r="H6" s="423">
        <v>5700</v>
      </c>
      <c r="I6" s="423">
        <v>6100</v>
      </c>
      <c r="J6" s="423">
        <v>5900</v>
      </c>
      <c r="K6" s="423">
        <v>6100</v>
      </c>
      <c r="L6" s="156">
        <f t="shared" ref="L6:L50" si="1">SUM(E6:K6)</f>
        <v>42400</v>
      </c>
      <c r="M6" s="152">
        <f>IF(L5=0,0,(SUMPRODUCT(E5:K5,E6:K6))/L5)</f>
        <v>6204.6301277453285</v>
      </c>
    </row>
    <row r="7" spans="1:13" ht="12" customHeight="1">
      <c r="A7" s="792"/>
      <c r="B7" s="766">
        <f>+B5+1</f>
        <v>2</v>
      </c>
      <c r="C7" s="775" t="s">
        <v>165</v>
      </c>
      <c r="D7" s="153" t="s">
        <v>3</v>
      </c>
      <c r="E7" s="131">
        <v>7743.92</v>
      </c>
      <c r="F7" s="131">
        <v>8241.48</v>
      </c>
      <c r="G7" s="131">
        <v>2747.12</v>
      </c>
      <c r="H7" s="172">
        <v>2001.83</v>
      </c>
      <c r="I7" s="131">
        <v>7027.5</v>
      </c>
      <c r="J7" s="131">
        <v>5291.95</v>
      </c>
      <c r="K7" s="454">
        <v>5385.6</v>
      </c>
      <c r="L7" s="112">
        <f t="shared" si="1"/>
        <v>38439.399999999994</v>
      </c>
      <c r="M7" s="154">
        <f>IF(L8=0,0,(SUMPRODUCT(E7:K7,E8:K8))/(L8))</f>
        <v>5401.6386871508375</v>
      </c>
    </row>
    <row r="8" spans="1:13" ht="12" customHeight="1">
      <c r="A8" s="792"/>
      <c r="B8" s="766"/>
      <c r="C8" s="776"/>
      <c r="D8" s="155" t="s">
        <v>5</v>
      </c>
      <c r="E8" s="134">
        <v>4400</v>
      </c>
      <c r="F8" s="134">
        <v>5300</v>
      </c>
      <c r="G8" s="134">
        <v>5200</v>
      </c>
      <c r="H8" s="171">
        <v>5800</v>
      </c>
      <c r="I8" s="134">
        <v>5400</v>
      </c>
      <c r="J8" s="134">
        <v>4900</v>
      </c>
      <c r="K8" s="423">
        <v>4800</v>
      </c>
      <c r="L8" s="156">
        <f t="shared" si="1"/>
        <v>35800</v>
      </c>
      <c r="M8" s="152">
        <f>IF(L7=0,0,(SUMPRODUCT(E7:K7,E8:K8))/L7)</f>
        <v>5030.7409845106849</v>
      </c>
    </row>
    <row r="9" spans="1:13" s="329" customFormat="1" ht="12" customHeight="1">
      <c r="A9" s="792"/>
      <c r="B9" s="766">
        <f>+B7+1</f>
        <v>3</v>
      </c>
      <c r="C9" s="775" t="s">
        <v>206</v>
      </c>
      <c r="D9" s="153" t="s">
        <v>3</v>
      </c>
      <c r="E9" s="131">
        <v>0</v>
      </c>
      <c r="F9" s="131">
        <v>2500.5100000000002</v>
      </c>
      <c r="G9" s="131">
        <v>7529.34</v>
      </c>
      <c r="H9" s="172">
        <v>3403.34</v>
      </c>
      <c r="I9" s="131">
        <v>8820.5499999999993</v>
      </c>
      <c r="J9" s="131">
        <v>5241.0200000000004</v>
      </c>
      <c r="K9" s="131">
        <v>4913.4799999999996</v>
      </c>
      <c r="L9" s="112">
        <f>SUM(E9:K9)</f>
        <v>32408.239999999998</v>
      </c>
      <c r="M9" s="154">
        <f>IF(L10=0,0,(SUMPRODUCT(E9:K9,E10:K10))/(L10))</f>
        <v>5351.5443396226419</v>
      </c>
    </row>
    <row r="10" spans="1:13" s="329" customFormat="1" ht="12" customHeight="1">
      <c r="A10" s="792"/>
      <c r="B10" s="766"/>
      <c r="C10" s="776"/>
      <c r="D10" s="155" t="s">
        <v>5</v>
      </c>
      <c r="E10" s="423"/>
      <c r="F10" s="423">
        <v>6600</v>
      </c>
      <c r="G10" s="423">
        <v>6500</v>
      </c>
      <c r="H10" s="171">
        <v>6000</v>
      </c>
      <c r="I10" s="423">
        <v>5700</v>
      </c>
      <c r="J10" s="423">
        <v>6000</v>
      </c>
      <c r="K10" s="423">
        <v>6300</v>
      </c>
      <c r="L10" s="156">
        <f>SUM(E10:K10)</f>
        <v>37100</v>
      </c>
      <c r="M10" s="152">
        <f>IF(L9=0,0,(SUMPRODUCT(E9:K9,E10:K10))/L9)</f>
        <v>6126.2905668434942</v>
      </c>
    </row>
    <row r="11" spans="1:13" ht="12" hidden="1" customHeight="1">
      <c r="A11" s="792"/>
      <c r="B11" s="766">
        <f>+B9+1</f>
        <v>4</v>
      </c>
      <c r="C11" s="775" t="s">
        <v>162</v>
      </c>
      <c r="D11" s="153" t="s">
        <v>3</v>
      </c>
      <c r="E11" s="131"/>
      <c r="F11" s="131"/>
      <c r="G11" s="131"/>
      <c r="H11" s="172"/>
      <c r="I11" s="131"/>
      <c r="J11" s="131"/>
      <c r="K11" s="131"/>
      <c r="L11" s="112">
        <f t="shared" si="1"/>
        <v>0</v>
      </c>
      <c r="M11" s="154">
        <f>IF(L12=0,0,(SUMPRODUCT(E11:K11,E12:K12))/(L12))</f>
        <v>0</v>
      </c>
    </row>
    <row r="12" spans="1:13" ht="12" hidden="1" customHeight="1">
      <c r="A12" s="792"/>
      <c r="B12" s="766"/>
      <c r="C12" s="776"/>
      <c r="D12" s="155" t="s">
        <v>5</v>
      </c>
      <c r="E12" s="134"/>
      <c r="F12" s="134"/>
      <c r="G12" s="134"/>
      <c r="H12" s="171"/>
      <c r="I12" s="134"/>
      <c r="J12" s="134"/>
      <c r="K12" s="134"/>
      <c r="L12" s="156">
        <f t="shared" si="1"/>
        <v>0</v>
      </c>
      <c r="M12" s="152">
        <f>IF(L11=0,0,(SUMPRODUCT(E11:K11,E12:K12))/L11)</f>
        <v>0</v>
      </c>
    </row>
    <row r="13" spans="1:13" ht="12" customHeight="1">
      <c r="A13" s="792"/>
      <c r="B13" s="766">
        <f>+B9+1</f>
        <v>4</v>
      </c>
      <c r="C13" s="775" t="s">
        <v>172</v>
      </c>
      <c r="D13" s="153" t="s">
        <v>3</v>
      </c>
      <c r="E13" s="137">
        <v>6988.01</v>
      </c>
      <c r="F13" s="137">
        <v>6828.47</v>
      </c>
      <c r="G13" s="137">
        <v>8197.9699999999993</v>
      </c>
      <c r="H13" s="173">
        <v>4263.09</v>
      </c>
      <c r="I13" s="137">
        <v>9801.1299999999992</v>
      </c>
      <c r="J13" s="137">
        <v>8397.9699999999993</v>
      </c>
      <c r="K13" s="454">
        <v>9041.4</v>
      </c>
      <c r="L13" s="112">
        <f t="shared" si="1"/>
        <v>53518.04</v>
      </c>
      <c r="M13" s="154">
        <f>IF(L14=0,0,(SUMPRODUCT(E13:K13,E14:K14))/(L14))</f>
        <v>7736.9315451895045</v>
      </c>
    </row>
    <row r="14" spans="1:13" ht="12" customHeight="1">
      <c r="A14" s="792"/>
      <c r="B14" s="766"/>
      <c r="C14" s="776"/>
      <c r="D14" s="155" t="s">
        <v>5</v>
      </c>
      <c r="E14" s="139">
        <v>4400</v>
      </c>
      <c r="F14" s="139">
        <v>5200</v>
      </c>
      <c r="G14" s="139">
        <v>5100</v>
      </c>
      <c r="H14" s="174">
        <v>4400</v>
      </c>
      <c r="I14" s="139">
        <v>5800</v>
      </c>
      <c r="J14" s="139">
        <v>5100</v>
      </c>
      <c r="K14" s="423">
        <v>4300</v>
      </c>
      <c r="L14" s="156">
        <f t="shared" si="1"/>
        <v>34300</v>
      </c>
      <c r="M14" s="152">
        <f>IF(L13=0,0,(SUMPRODUCT(E13:K13,E14:K14))/L13)</f>
        <v>4958.6410862580169</v>
      </c>
    </row>
    <row r="15" spans="1:13" s="1" customFormat="1" ht="12" customHeight="1">
      <c r="A15" s="792"/>
      <c r="B15" s="766">
        <f>+B13+1</f>
        <v>5</v>
      </c>
      <c r="C15" s="775" t="s">
        <v>169</v>
      </c>
      <c r="D15" s="120" t="s">
        <v>3</v>
      </c>
      <c r="E15" s="131">
        <v>7455.64</v>
      </c>
      <c r="F15" s="131">
        <v>6045.04</v>
      </c>
      <c r="G15" s="131">
        <v>9346.44</v>
      </c>
      <c r="H15" s="173">
        <v>3972.03</v>
      </c>
      <c r="I15" s="137">
        <v>9250.76</v>
      </c>
      <c r="J15" s="137">
        <v>8871.69</v>
      </c>
      <c r="K15" s="131">
        <v>9786.19</v>
      </c>
      <c r="L15" s="112">
        <f t="shared" si="1"/>
        <v>54727.790000000008</v>
      </c>
      <c r="M15" s="154">
        <f>IF(L16=0,0,(SUMPRODUCT(E15:K15,E16:K16))/(L16))</f>
        <v>7868.6107225433525</v>
      </c>
    </row>
    <row r="16" spans="1:13" s="1" customFormat="1" ht="12" customHeight="1">
      <c r="A16" s="792"/>
      <c r="B16" s="766"/>
      <c r="C16" s="776"/>
      <c r="D16" s="121" t="s">
        <v>5</v>
      </c>
      <c r="E16" s="134">
        <v>4500</v>
      </c>
      <c r="F16" s="134">
        <v>4900</v>
      </c>
      <c r="G16" s="134">
        <v>5200</v>
      </c>
      <c r="H16" s="174">
        <v>4800</v>
      </c>
      <c r="I16" s="139">
        <v>5500</v>
      </c>
      <c r="J16" s="139">
        <v>4800</v>
      </c>
      <c r="K16" s="134">
        <v>4900</v>
      </c>
      <c r="L16" s="156">
        <f t="shared" si="1"/>
        <v>34600</v>
      </c>
      <c r="M16" s="152">
        <f>IF(L15=0,0,(SUMPRODUCT(E15:K15,E16:K16))/L15)</f>
        <v>4974.6925830551527</v>
      </c>
    </row>
    <row r="17" spans="1:13" s="1" customFormat="1" ht="12" hidden="1" customHeight="1">
      <c r="A17" s="792"/>
      <c r="B17" s="766">
        <f>+B15+1</f>
        <v>6</v>
      </c>
      <c r="C17" s="775" t="s">
        <v>235</v>
      </c>
      <c r="D17" s="120" t="s">
        <v>3</v>
      </c>
      <c r="E17" s="131"/>
      <c r="F17" s="131"/>
      <c r="G17" s="131"/>
      <c r="H17" s="131"/>
      <c r="I17" s="131"/>
      <c r="J17" s="131"/>
      <c r="K17" s="454"/>
      <c r="L17" s="112">
        <f t="shared" si="1"/>
        <v>0</v>
      </c>
      <c r="M17" s="154">
        <f>IF(L18=0,0,(SUMPRODUCT(E17:K17,E18:K18))/(L18))</f>
        <v>0</v>
      </c>
    </row>
    <row r="18" spans="1:13" s="1" customFormat="1" ht="10.5" hidden="1" customHeight="1">
      <c r="A18" s="792"/>
      <c r="B18" s="766"/>
      <c r="C18" s="776"/>
      <c r="D18" s="121" t="s">
        <v>5</v>
      </c>
      <c r="E18" s="134"/>
      <c r="F18" s="423"/>
      <c r="G18" s="423"/>
      <c r="H18" s="423"/>
      <c r="I18" s="423"/>
      <c r="J18" s="423"/>
      <c r="K18" s="423"/>
      <c r="L18" s="156">
        <f t="shared" si="1"/>
        <v>0</v>
      </c>
      <c r="M18" s="152">
        <f>IF(L17=0,0,(SUMPRODUCT(E17:K17,E18:K18))/L17)</f>
        <v>0</v>
      </c>
    </row>
    <row r="19" spans="1:13" s="1" customFormat="1" ht="12" hidden="1" customHeight="1">
      <c r="A19" s="792"/>
      <c r="B19" s="766">
        <v>7</v>
      </c>
      <c r="C19" s="775" t="s">
        <v>191</v>
      </c>
      <c r="D19" s="120" t="s">
        <v>3</v>
      </c>
      <c r="E19" s="131"/>
      <c r="F19" s="131"/>
      <c r="G19" s="131"/>
      <c r="H19" s="172"/>
      <c r="I19" s="131"/>
      <c r="J19" s="454"/>
      <c r="K19" s="454"/>
      <c r="L19" s="112">
        <f t="shared" si="1"/>
        <v>0</v>
      </c>
      <c r="M19" s="154">
        <f>IF(L20=0,0,(SUMPRODUCT(E19:K19,E20:K20))/(L20))</f>
        <v>0</v>
      </c>
    </row>
    <row r="20" spans="1:13" s="1" customFormat="1" ht="12" hidden="1" customHeight="1">
      <c r="A20" s="792"/>
      <c r="B20" s="766"/>
      <c r="C20" s="776"/>
      <c r="D20" s="121" t="s">
        <v>5</v>
      </c>
      <c r="E20" s="134"/>
      <c r="F20" s="134"/>
      <c r="G20" s="134"/>
      <c r="H20" s="171"/>
      <c r="I20" s="134"/>
      <c r="J20" s="134"/>
      <c r="K20" s="423"/>
      <c r="L20" s="156">
        <f t="shared" si="1"/>
        <v>0</v>
      </c>
      <c r="M20" s="152">
        <f>IF(L19=0,0,(SUMPRODUCT(E19:K19,E20:K20))/L19)</f>
        <v>0</v>
      </c>
    </row>
    <row r="21" spans="1:13" ht="12" customHeight="1">
      <c r="A21" s="792"/>
      <c r="B21" s="766">
        <f>+B15+1</f>
        <v>6</v>
      </c>
      <c r="C21" s="775" t="s">
        <v>173</v>
      </c>
      <c r="D21" s="153" t="s">
        <v>3</v>
      </c>
      <c r="E21" s="131">
        <v>5922.39</v>
      </c>
      <c r="F21" s="131">
        <v>6639.33</v>
      </c>
      <c r="G21" s="131">
        <v>7790.37</v>
      </c>
      <c r="H21" s="172">
        <v>0</v>
      </c>
      <c r="I21" s="131">
        <v>5014.1400000000003</v>
      </c>
      <c r="J21" s="131">
        <v>6332.62</v>
      </c>
      <c r="K21" s="131">
        <v>5569.18</v>
      </c>
      <c r="L21" s="112">
        <f t="shared" si="1"/>
        <v>37268.03</v>
      </c>
      <c r="M21" s="154">
        <f>IF(L22=0,0,(SUMPRODUCT(E21:K21,E22:K22))/(L22))</f>
        <v>6233.9041758241756</v>
      </c>
    </row>
    <row r="22" spans="1:13" ht="12" customHeight="1">
      <c r="A22" s="792"/>
      <c r="B22" s="766"/>
      <c r="C22" s="776"/>
      <c r="D22" s="155" t="s">
        <v>5</v>
      </c>
      <c r="E22" s="134">
        <v>6300</v>
      </c>
      <c r="F22" s="134">
        <v>6500</v>
      </c>
      <c r="G22" s="134">
        <v>6200</v>
      </c>
      <c r="H22" s="171"/>
      <c r="I22" s="134">
        <v>5600</v>
      </c>
      <c r="J22" s="134">
        <v>5700</v>
      </c>
      <c r="K22" s="134">
        <v>6100</v>
      </c>
      <c r="L22" s="156">
        <f t="shared" si="1"/>
        <v>36400</v>
      </c>
      <c r="M22" s="152">
        <f>IF(L21=0,0,(SUMPRODUCT(E21:K21,E22:K22))/L21)</f>
        <v>6088.7069158203431</v>
      </c>
    </row>
    <row r="23" spans="1:13" ht="12" customHeight="1">
      <c r="A23" s="792"/>
      <c r="B23" s="766">
        <f>+B21+1</f>
        <v>7</v>
      </c>
      <c r="C23" s="775" t="s">
        <v>166</v>
      </c>
      <c r="D23" s="153" t="s">
        <v>3</v>
      </c>
      <c r="E23" s="131">
        <v>805.38</v>
      </c>
      <c r="F23" s="131">
        <v>0</v>
      </c>
      <c r="G23" s="131">
        <v>434.27</v>
      </c>
      <c r="H23" s="172">
        <v>3027.85</v>
      </c>
      <c r="I23" s="131">
        <v>9315.2999999999993</v>
      </c>
      <c r="J23" s="131">
        <v>6409.38</v>
      </c>
      <c r="K23" s="131">
        <v>5995.17</v>
      </c>
      <c r="L23" s="112">
        <f t="shared" si="1"/>
        <v>25987.35</v>
      </c>
      <c r="M23" s="154">
        <f>IF(L24=0,0,(SUMPRODUCT(E23:K23,E24:K24))/(L24))</f>
        <v>4622.5605047318613</v>
      </c>
    </row>
    <row r="24" spans="1:13" ht="12" customHeight="1">
      <c r="A24" s="792"/>
      <c r="B24" s="766"/>
      <c r="C24" s="776"/>
      <c r="D24" s="155" t="s">
        <v>5</v>
      </c>
      <c r="E24" s="134">
        <v>2700</v>
      </c>
      <c r="F24" s="134"/>
      <c r="G24" s="134">
        <v>6300</v>
      </c>
      <c r="H24" s="171">
        <v>5700</v>
      </c>
      <c r="I24" s="134">
        <v>6100</v>
      </c>
      <c r="J24" s="134">
        <v>5300</v>
      </c>
      <c r="K24" s="134">
        <v>5600</v>
      </c>
      <c r="L24" s="156">
        <f t="shared" si="1"/>
        <v>31700</v>
      </c>
      <c r="M24" s="152">
        <f>IF(L23=0,0,(SUMPRODUCT(E23:K23,E24:K24))/L23)</f>
        <v>5638.7114499939398</v>
      </c>
    </row>
    <row r="25" spans="1:13" ht="12" customHeight="1">
      <c r="A25" s="792"/>
      <c r="B25" s="766">
        <f>+B23+1</f>
        <v>8</v>
      </c>
      <c r="C25" s="775" t="s">
        <v>143</v>
      </c>
      <c r="D25" s="153" t="s">
        <v>3</v>
      </c>
      <c r="E25" s="131">
        <v>8609.9699999999993</v>
      </c>
      <c r="F25" s="131">
        <v>9323.43</v>
      </c>
      <c r="G25" s="131">
        <v>9022.58</v>
      </c>
      <c r="H25" s="172">
        <v>3818.43</v>
      </c>
      <c r="I25" s="131">
        <v>6554.66</v>
      </c>
      <c r="J25" s="131">
        <v>4190.42</v>
      </c>
      <c r="K25" s="131">
        <v>7453.35</v>
      </c>
      <c r="L25" s="112">
        <f t="shared" si="1"/>
        <v>48972.840000000004</v>
      </c>
      <c r="M25" s="154">
        <f>IF(L26=0,0,(SUMPRODUCT(E25:K25,E26:K26))/(L26))</f>
        <v>6929.1407547169811</v>
      </c>
    </row>
    <row r="26" spans="1:13" ht="12" customHeight="1">
      <c r="A26" s="792"/>
      <c r="B26" s="766"/>
      <c r="C26" s="776"/>
      <c r="D26" s="155" t="s">
        <v>5</v>
      </c>
      <c r="E26" s="134">
        <v>4400</v>
      </c>
      <c r="F26" s="134">
        <v>5200</v>
      </c>
      <c r="G26" s="171">
        <v>6200</v>
      </c>
      <c r="H26" s="171">
        <v>5700</v>
      </c>
      <c r="I26" s="134">
        <v>5200</v>
      </c>
      <c r="J26" s="134">
        <v>5700</v>
      </c>
      <c r="K26" s="134">
        <v>4700</v>
      </c>
      <c r="L26" s="156">
        <f t="shared" si="1"/>
        <v>37100</v>
      </c>
      <c r="M26" s="152">
        <f>IF(L25=0,0,(SUMPRODUCT(E25:K25,E26:K26))/L25)</f>
        <v>5249.2590178556111</v>
      </c>
    </row>
    <row r="27" spans="1:13" ht="12" customHeight="1">
      <c r="A27" s="792"/>
      <c r="B27" s="766">
        <f>+B25+1</f>
        <v>9</v>
      </c>
      <c r="C27" s="775" t="s">
        <v>180</v>
      </c>
      <c r="D27" s="153" t="s">
        <v>3</v>
      </c>
      <c r="E27" s="131">
        <v>3002.64</v>
      </c>
      <c r="F27" s="131">
        <v>3734.23</v>
      </c>
      <c r="G27" s="131">
        <v>4363.9399999999996</v>
      </c>
      <c r="H27" s="172">
        <v>1402.69</v>
      </c>
      <c r="I27" s="131">
        <v>3434.18</v>
      </c>
      <c r="J27" s="131">
        <v>4117.08</v>
      </c>
      <c r="K27" s="131">
        <v>83.76</v>
      </c>
      <c r="L27" s="112">
        <f t="shared" si="1"/>
        <v>20138.52</v>
      </c>
      <c r="M27" s="154">
        <f>IF(L28=0,0,(SUMPRODUCT(E27:K27,E28:K28))/(L28))</f>
        <v>2877.534703196347</v>
      </c>
    </row>
    <row r="28" spans="1:13" ht="12" customHeight="1">
      <c r="A28" s="792"/>
      <c r="B28" s="766"/>
      <c r="C28" s="776"/>
      <c r="D28" s="155" t="s">
        <v>5</v>
      </c>
      <c r="E28" s="134">
        <v>6400</v>
      </c>
      <c r="F28" s="134">
        <v>6500</v>
      </c>
      <c r="G28" s="134">
        <v>6200</v>
      </c>
      <c r="H28" s="171">
        <v>6100</v>
      </c>
      <c r="I28" s="134">
        <v>6200</v>
      </c>
      <c r="J28" s="134">
        <v>6100</v>
      </c>
      <c r="K28" s="134">
        <v>6300</v>
      </c>
      <c r="L28" s="156">
        <f t="shared" si="1"/>
        <v>43800</v>
      </c>
      <c r="M28" s="152">
        <f>IF(L27=0,0,(SUMPRODUCT(E27:K27,E28:K28))/L27)</f>
        <v>6258.4549410780928</v>
      </c>
    </row>
    <row r="29" spans="1:13" ht="12" customHeight="1">
      <c r="A29" s="792"/>
      <c r="B29" s="766">
        <f>+B27+1</f>
        <v>10</v>
      </c>
      <c r="C29" s="775" t="s">
        <v>175</v>
      </c>
      <c r="D29" s="153" t="s">
        <v>3</v>
      </c>
      <c r="E29" s="131">
        <v>1724.17</v>
      </c>
      <c r="F29" s="131">
        <v>49.64</v>
      </c>
      <c r="G29" s="131">
        <v>0</v>
      </c>
      <c r="H29" s="172">
        <v>0</v>
      </c>
      <c r="I29" s="131">
        <v>0</v>
      </c>
      <c r="J29" s="131">
        <v>0</v>
      </c>
      <c r="K29" s="131"/>
      <c r="L29" s="112">
        <f t="shared" si="1"/>
        <v>1773.8100000000002</v>
      </c>
      <c r="M29" s="154">
        <f>IF(L30=0,0,(SUMPRODUCT(E29:K29,E30:K30))/(L30))</f>
        <v>770.32379746835443</v>
      </c>
    </row>
    <row r="30" spans="1:13" ht="12" customHeight="1">
      <c r="A30" s="792"/>
      <c r="B30" s="766"/>
      <c r="C30" s="776"/>
      <c r="D30" s="155" t="s">
        <v>5</v>
      </c>
      <c r="E30" s="134">
        <v>3400</v>
      </c>
      <c r="F30" s="134">
        <v>4500</v>
      </c>
      <c r="G30" s="134"/>
      <c r="H30" s="171"/>
      <c r="I30" s="134"/>
      <c r="J30" s="134"/>
      <c r="K30" s="134"/>
      <c r="L30" s="156">
        <f t="shared" si="1"/>
        <v>7900</v>
      </c>
      <c r="M30" s="152">
        <f>IF(L29=0,0,(SUMPRODUCT(E29:K29,E30:K30))/L29)</f>
        <v>3430.7834548232331</v>
      </c>
    </row>
    <row r="31" spans="1:13" ht="12" customHeight="1">
      <c r="A31" s="792"/>
      <c r="B31" s="766">
        <f>+B29+1</f>
        <v>11</v>
      </c>
      <c r="C31" s="775" t="s">
        <v>171</v>
      </c>
      <c r="D31" s="153" t="s">
        <v>3</v>
      </c>
      <c r="E31" s="131">
        <v>2446.42</v>
      </c>
      <c r="F31" s="131">
        <v>3678.36</v>
      </c>
      <c r="G31" s="131">
        <v>2972.54</v>
      </c>
      <c r="H31" s="172">
        <v>962.81</v>
      </c>
      <c r="I31" s="131">
        <v>2574.2399999999998</v>
      </c>
      <c r="J31" s="131">
        <v>619.21</v>
      </c>
      <c r="K31" s="131">
        <v>1895.71</v>
      </c>
      <c r="L31" s="112">
        <f t="shared" si="1"/>
        <v>15149.289999999997</v>
      </c>
      <c r="M31" s="154">
        <f>IF(L32=0,0,(SUMPRODUCT(E31:K31,E32:K32))/(L32))</f>
        <v>2107.7962533692721</v>
      </c>
    </row>
    <row r="32" spans="1:13" ht="12" customHeight="1">
      <c r="A32" s="792"/>
      <c r="B32" s="766"/>
      <c r="C32" s="776"/>
      <c r="D32" s="155" t="s">
        <v>5</v>
      </c>
      <c r="E32" s="423">
        <v>4200</v>
      </c>
      <c r="F32" s="134">
        <v>5000</v>
      </c>
      <c r="G32" s="134">
        <v>4600</v>
      </c>
      <c r="H32" s="171">
        <v>5200</v>
      </c>
      <c r="I32" s="134">
        <v>6000</v>
      </c>
      <c r="J32" s="134">
        <v>5900</v>
      </c>
      <c r="K32" s="134">
        <v>6200</v>
      </c>
      <c r="L32" s="156">
        <f t="shared" si="1"/>
        <v>37100</v>
      </c>
      <c r="M32" s="152">
        <f>IF(L31=0,0,(SUMPRODUCT(E31:K31,E32:K32))/L31)</f>
        <v>5161.9079838065027</v>
      </c>
    </row>
    <row r="33" spans="1:13" ht="12" customHeight="1">
      <c r="A33" s="792"/>
      <c r="B33" s="766">
        <f>+B31+1</f>
        <v>12</v>
      </c>
      <c r="C33" s="775" t="s">
        <v>144</v>
      </c>
      <c r="D33" s="153" t="s">
        <v>3</v>
      </c>
      <c r="E33" s="131">
        <v>0</v>
      </c>
      <c r="F33" s="131">
        <v>2213.2199999999998</v>
      </c>
      <c r="G33" s="131">
        <v>1801.99</v>
      </c>
      <c r="H33" s="172">
        <v>0</v>
      </c>
      <c r="I33" s="131">
        <v>0</v>
      </c>
      <c r="J33" s="131">
        <v>0</v>
      </c>
      <c r="K33" s="131">
        <v>2208.0500000000002</v>
      </c>
      <c r="L33" s="112">
        <f t="shared" si="1"/>
        <v>6223.26</v>
      </c>
      <c r="M33" s="154">
        <f>IF(L34=0,0,(SUMPRODUCT(E33:K33,E34:K34))/(L34))</f>
        <v>2055.9772549019608</v>
      </c>
    </row>
    <row r="34" spans="1:13" ht="12" customHeight="1">
      <c r="A34" s="792"/>
      <c r="B34" s="766"/>
      <c r="C34" s="776"/>
      <c r="D34" s="155" t="s">
        <v>5</v>
      </c>
      <c r="E34" s="134"/>
      <c r="F34" s="134">
        <v>5500</v>
      </c>
      <c r="G34" s="134">
        <v>5800</v>
      </c>
      <c r="H34" s="171"/>
      <c r="I34" s="134"/>
      <c r="J34" s="134"/>
      <c r="K34" s="134">
        <v>4000</v>
      </c>
      <c r="L34" s="156">
        <f t="shared" si="1"/>
        <v>15300</v>
      </c>
      <c r="M34" s="152">
        <f>IF(L33=0,0,(SUMPRODUCT(E33:K33,E34:K34))/L33)</f>
        <v>5054.6581695124414</v>
      </c>
    </row>
    <row r="35" spans="1:13" ht="12" customHeight="1">
      <c r="A35" s="792"/>
      <c r="B35" s="766">
        <f>+B33+1</f>
        <v>13</v>
      </c>
      <c r="C35" s="775" t="s">
        <v>204</v>
      </c>
      <c r="D35" s="153" t="s">
        <v>3</v>
      </c>
      <c r="E35" s="131">
        <v>0</v>
      </c>
      <c r="F35" s="131">
        <v>0</v>
      </c>
      <c r="G35" s="131">
        <v>5346.69</v>
      </c>
      <c r="H35" s="172">
        <v>2825.51</v>
      </c>
      <c r="I35" s="131">
        <v>8916.44</v>
      </c>
      <c r="J35" s="131">
        <v>10253.73</v>
      </c>
      <c r="K35" s="131"/>
      <c r="L35" s="112">
        <f t="shared" si="1"/>
        <v>27342.37</v>
      </c>
      <c r="M35" s="154">
        <f>IF(L36=0,0,(SUMPRODUCT(E35:K35,E36:K36))/(L36))</f>
        <v>6689.1637560975614</v>
      </c>
    </row>
    <row r="36" spans="1:13" ht="12" customHeight="1">
      <c r="A36" s="792"/>
      <c r="B36" s="766"/>
      <c r="C36" s="776"/>
      <c r="D36" s="155" t="s">
        <v>5</v>
      </c>
      <c r="E36" s="134"/>
      <c r="F36" s="134"/>
      <c r="G36" s="134">
        <v>5300</v>
      </c>
      <c r="H36" s="171">
        <v>5400</v>
      </c>
      <c r="I36" s="134">
        <v>5200</v>
      </c>
      <c r="J36" s="134">
        <v>4600</v>
      </c>
      <c r="K36" s="134"/>
      <c r="L36" s="156">
        <f t="shared" si="1"/>
        <v>20500</v>
      </c>
      <c r="M36" s="152">
        <f>IF(L35=0,0,(SUMPRODUCT(E35:K35,E36:K36))/L35)</f>
        <v>5015.2147381518134</v>
      </c>
    </row>
    <row r="37" spans="1:13" ht="12" customHeight="1">
      <c r="A37" s="792"/>
      <c r="B37" s="766">
        <f>+B35+1</f>
        <v>14</v>
      </c>
      <c r="C37" s="775" t="s">
        <v>256</v>
      </c>
      <c r="D37" s="153" t="s">
        <v>3</v>
      </c>
      <c r="E37" s="131">
        <v>959.5</v>
      </c>
      <c r="F37" s="131">
        <v>218.5</v>
      </c>
      <c r="G37" s="131">
        <v>1330</v>
      </c>
      <c r="H37" s="131">
        <v>0</v>
      </c>
      <c r="I37" s="131">
        <v>1092.5</v>
      </c>
      <c r="J37" s="131">
        <v>380</v>
      </c>
      <c r="K37" s="131">
        <v>864.5</v>
      </c>
      <c r="L37" s="112">
        <f t="shared" si="1"/>
        <v>4845</v>
      </c>
      <c r="M37" s="154">
        <f>IF(L38=0,0,(SUMPRODUCT(E37:K37,E38:K38))/(L38))</f>
        <v>839.304347826087</v>
      </c>
    </row>
    <row r="38" spans="1:13" ht="12" customHeight="1">
      <c r="A38" s="792"/>
      <c r="B38" s="766"/>
      <c r="C38" s="776"/>
      <c r="D38" s="155" t="s">
        <v>5</v>
      </c>
      <c r="E38" s="134">
        <v>1500</v>
      </c>
      <c r="F38" s="134">
        <v>1700</v>
      </c>
      <c r="G38" s="134">
        <v>3000</v>
      </c>
      <c r="H38" s="134"/>
      <c r="I38" s="134">
        <v>3300</v>
      </c>
      <c r="J38" s="134">
        <v>3300</v>
      </c>
      <c r="K38" s="134">
        <v>3300</v>
      </c>
      <c r="L38" s="156">
        <f t="shared" si="1"/>
        <v>16100</v>
      </c>
      <c r="M38" s="152">
        <f>IF(L37=0,0,(SUMPRODUCT(E37:K37,E38:K38))/L37)</f>
        <v>2789.0196078431372</v>
      </c>
    </row>
    <row r="39" spans="1:13" s="329" customFormat="1" ht="12" customHeight="1">
      <c r="A39" s="792"/>
      <c r="B39" s="766">
        <f t="shared" ref="B39" si="2">+B37+1</f>
        <v>15</v>
      </c>
      <c r="C39" s="775" t="s">
        <v>150</v>
      </c>
      <c r="D39" s="153" t="s">
        <v>3</v>
      </c>
      <c r="E39" s="130">
        <v>1767</v>
      </c>
      <c r="F39" s="131">
        <v>1339.5</v>
      </c>
      <c r="G39" s="131">
        <v>988</v>
      </c>
      <c r="H39" s="131">
        <v>741</v>
      </c>
      <c r="I39" s="131">
        <v>1672</v>
      </c>
      <c r="J39" s="131">
        <v>1501</v>
      </c>
      <c r="K39" s="131">
        <v>902.5</v>
      </c>
      <c r="L39" s="112">
        <f>SUM(E39:K39)</f>
        <v>8911</v>
      </c>
      <c r="M39" s="154">
        <f>IF(L40=0,0,(SUMPRODUCT(E39:K39,E40:K40))/(L40))</f>
        <v>1221.2615384615385</v>
      </c>
    </row>
    <row r="40" spans="1:13" s="329" customFormat="1" ht="12" customHeight="1">
      <c r="A40" s="792"/>
      <c r="B40" s="766"/>
      <c r="C40" s="776"/>
      <c r="D40" s="155" t="s">
        <v>5</v>
      </c>
      <c r="E40" s="133">
        <v>1500</v>
      </c>
      <c r="F40" s="423">
        <v>1500</v>
      </c>
      <c r="G40" s="423">
        <v>3300</v>
      </c>
      <c r="H40" s="423">
        <v>3300</v>
      </c>
      <c r="I40" s="423">
        <v>3300</v>
      </c>
      <c r="J40" s="423">
        <v>3300</v>
      </c>
      <c r="K40" s="423">
        <v>3300</v>
      </c>
      <c r="L40" s="156">
        <f>SUM(E40:K40)</f>
        <v>19500</v>
      </c>
      <c r="M40" s="152">
        <f>IF(L39=0,0,(SUMPRODUCT(E39:K39,E40:K40))/L39)</f>
        <v>2672.494669509595</v>
      </c>
    </row>
    <row r="41" spans="1:13" ht="12.75" customHeight="1">
      <c r="A41" s="792"/>
      <c r="B41" s="766">
        <f t="shared" ref="B41" si="3">+B39+1</f>
        <v>16</v>
      </c>
      <c r="C41" s="775" t="s">
        <v>205</v>
      </c>
      <c r="D41" s="153" t="s">
        <v>3</v>
      </c>
      <c r="E41" s="131">
        <v>0</v>
      </c>
      <c r="F41" s="131">
        <v>0</v>
      </c>
      <c r="G41" s="131">
        <v>0</v>
      </c>
      <c r="H41" s="131">
        <v>0</v>
      </c>
      <c r="I41" s="131">
        <v>0</v>
      </c>
      <c r="J41" s="131">
        <v>760</v>
      </c>
      <c r="K41" s="131">
        <v>1035.5</v>
      </c>
      <c r="L41" s="112">
        <f t="shared" si="1"/>
        <v>1795.5</v>
      </c>
      <c r="M41" s="154">
        <f>IF(L42=0,0,(SUMPRODUCT(E41:K41,E42:K42))/(L42))</f>
        <v>897.75</v>
      </c>
    </row>
    <row r="42" spans="1:13" ht="12" customHeight="1">
      <c r="A42" s="792"/>
      <c r="B42" s="766"/>
      <c r="C42" s="776"/>
      <c r="D42" s="155" t="s">
        <v>5</v>
      </c>
      <c r="E42" s="423"/>
      <c r="F42" s="423"/>
      <c r="G42" s="134"/>
      <c r="H42" s="134"/>
      <c r="I42" s="134"/>
      <c r="J42" s="134">
        <v>3300</v>
      </c>
      <c r="K42" s="423">
        <v>3300</v>
      </c>
      <c r="L42" s="156">
        <f t="shared" si="1"/>
        <v>6600</v>
      </c>
      <c r="M42" s="152">
        <f>IF(L41=0,0,(SUMPRODUCT(E41:K41,E42:K42))/L41)</f>
        <v>3300</v>
      </c>
    </row>
    <row r="43" spans="1:13" ht="12" customHeight="1">
      <c r="A43" s="792"/>
      <c r="B43" s="766">
        <f t="shared" ref="B43" si="4">+B41+1</f>
        <v>17</v>
      </c>
      <c r="C43" s="775" t="s">
        <v>240</v>
      </c>
      <c r="D43" s="153" t="s">
        <v>3</v>
      </c>
      <c r="E43" s="130">
        <v>0</v>
      </c>
      <c r="F43" s="131">
        <v>0</v>
      </c>
      <c r="G43" s="131">
        <v>0</v>
      </c>
      <c r="H43" s="131">
        <v>0</v>
      </c>
      <c r="I43" s="131">
        <v>0</v>
      </c>
      <c r="J43" s="131">
        <v>0</v>
      </c>
      <c r="K43" s="131"/>
      <c r="L43" s="112">
        <f t="shared" si="1"/>
        <v>0</v>
      </c>
      <c r="M43" s="154">
        <f>IF(L44=0,0,(SUMPRODUCT(E43:K43,E44:K44))/(L44))</f>
        <v>0</v>
      </c>
    </row>
    <row r="44" spans="1:13" ht="12" customHeight="1">
      <c r="A44" s="792"/>
      <c r="B44" s="766"/>
      <c r="C44" s="776"/>
      <c r="D44" s="155" t="s">
        <v>5</v>
      </c>
      <c r="E44" s="133"/>
      <c r="F44" s="134"/>
      <c r="G44" s="134"/>
      <c r="H44" s="134"/>
      <c r="I44" s="134"/>
      <c r="J44" s="134">
        <v>3300</v>
      </c>
      <c r="K44" s="134"/>
      <c r="L44" s="156">
        <f t="shared" si="1"/>
        <v>3300</v>
      </c>
      <c r="M44" s="152">
        <f>IF(L43=0,0,(SUMPRODUCT(E43:K43,E44:K44))/L43)</f>
        <v>0</v>
      </c>
    </row>
    <row r="45" spans="1:13" ht="12" customHeight="1">
      <c r="A45" s="792"/>
      <c r="B45" s="766">
        <f>+B43+1</f>
        <v>18</v>
      </c>
      <c r="C45" s="775" t="s">
        <v>142</v>
      </c>
      <c r="D45" s="153" t="s">
        <v>3</v>
      </c>
      <c r="E45" s="130">
        <v>1634</v>
      </c>
      <c r="F45" s="131">
        <v>1111.5</v>
      </c>
      <c r="G45" s="131">
        <v>988</v>
      </c>
      <c r="H45" s="131">
        <v>684</v>
      </c>
      <c r="I45" s="131">
        <v>1681.5</v>
      </c>
      <c r="J45" s="131">
        <v>1425</v>
      </c>
      <c r="K45" s="131">
        <v>874</v>
      </c>
      <c r="L45" s="112">
        <f t="shared" si="1"/>
        <v>8398</v>
      </c>
      <c r="M45" s="154">
        <f>IF(L46=0,0,(SUMPRODUCT(E45:K45,E46:K46))/(L46))</f>
        <v>1167.7692307692307</v>
      </c>
    </row>
    <row r="46" spans="1:13" ht="12" customHeight="1">
      <c r="A46" s="792"/>
      <c r="B46" s="766"/>
      <c r="C46" s="789"/>
      <c r="D46" s="155" t="s">
        <v>5</v>
      </c>
      <c r="E46" s="133">
        <v>1500</v>
      </c>
      <c r="F46" s="134">
        <v>1500</v>
      </c>
      <c r="G46" s="134">
        <v>3300</v>
      </c>
      <c r="H46" s="134">
        <v>3300</v>
      </c>
      <c r="I46" s="134">
        <v>3300</v>
      </c>
      <c r="J46" s="134">
        <v>3300</v>
      </c>
      <c r="K46" s="134">
        <v>3300</v>
      </c>
      <c r="L46" s="156">
        <f t="shared" si="1"/>
        <v>19500</v>
      </c>
      <c r="M46" s="152">
        <f>IF(L45=0,0,(SUMPRODUCT(E45:K45,E46:K46))/L45)</f>
        <v>2711.5384615384614</v>
      </c>
    </row>
    <row r="47" spans="1:13" ht="12" customHeight="1">
      <c r="A47" s="792"/>
      <c r="B47" s="766">
        <f>+B45+1</f>
        <v>19</v>
      </c>
      <c r="C47" s="788" t="s">
        <v>138</v>
      </c>
      <c r="D47" s="153" t="s">
        <v>3</v>
      </c>
      <c r="E47" s="130">
        <v>1254</v>
      </c>
      <c r="F47" s="131">
        <v>427.5</v>
      </c>
      <c r="G47" s="131">
        <v>1881</v>
      </c>
      <c r="H47" s="131">
        <v>336</v>
      </c>
      <c r="I47" s="131">
        <v>1767</v>
      </c>
      <c r="J47" s="131">
        <v>1520</v>
      </c>
      <c r="K47" s="131"/>
      <c r="L47" s="112">
        <f t="shared" si="1"/>
        <v>7185.5</v>
      </c>
      <c r="M47" s="154">
        <f>IF(L48=0,0,(SUMPRODUCT(E47:K47,E48:K48))/(L48))</f>
        <v>1283.3557692307693</v>
      </c>
    </row>
    <row r="48" spans="1:13" ht="12" customHeight="1">
      <c r="A48" s="792"/>
      <c r="B48" s="766"/>
      <c r="C48" s="776"/>
      <c r="D48" s="155" t="s">
        <v>5</v>
      </c>
      <c r="E48" s="133">
        <v>1500</v>
      </c>
      <c r="F48" s="134">
        <v>1500</v>
      </c>
      <c r="G48" s="134">
        <v>3000</v>
      </c>
      <c r="H48" s="134">
        <v>3000</v>
      </c>
      <c r="I48" s="134">
        <v>3300</v>
      </c>
      <c r="J48" s="134">
        <v>3300</v>
      </c>
      <c r="K48" s="134"/>
      <c r="L48" s="156">
        <f t="shared" si="1"/>
        <v>15600</v>
      </c>
      <c r="M48" s="152">
        <f>IF(L47=0,0,(SUMPRODUCT(E47:K47,E48:K48))/L47)</f>
        <v>2786.2152946906967</v>
      </c>
    </row>
    <row r="49" spans="1:13" ht="12" hidden="1" customHeight="1">
      <c r="A49" s="792"/>
      <c r="B49" s="766">
        <f>+B47+1</f>
        <v>20</v>
      </c>
      <c r="C49" s="775"/>
      <c r="D49" s="153" t="s">
        <v>3</v>
      </c>
      <c r="E49" s="130"/>
      <c r="F49" s="131"/>
      <c r="G49" s="131"/>
      <c r="H49" s="131"/>
      <c r="I49" s="131"/>
      <c r="J49" s="131"/>
      <c r="K49" s="131"/>
      <c r="L49" s="112">
        <f t="shared" si="1"/>
        <v>0</v>
      </c>
      <c r="M49" s="154">
        <f>IF(L50=0,0,(SUMPRODUCT(E49:K49,E50:K50))/(L50))</f>
        <v>0</v>
      </c>
    </row>
    <row r="50" spans="1:13" ht="12" hidden="1" customHeight="1">
      <c r="A50" s="792"/>
      <c r="B50" s="766"/>
      <c r="C50" s="776"/>
      <c r="D50" s="155" t="s">
        <v>5</v>
      </c>
      <c r="E50" s="133"/>
      <c r="F50" s="134"/>
      <c r="G50" s="134"/>
      <c r="H50" s="134"/>
      <c r="I50" s="134"/>
      <c r="J50" s="134"/>
      <c r="K50" s="134"/>
      <c r="L50" s="156">
        <f t="shared" si="1"/>
        <v>0</v>
      </c>
      <c r="M50" s="152">
        <f>IF(L49=0,0,(SUMPRODUCT(E49:K49,E50:K50))/L49)</f>
        <v>0</v>
      </c>
    </row>
    <row r="51" spans="1:13" ht="12" hidden="1" customHeight="1">
      <c r="A51" s="792"/>
      <c r="B51" s="766">
        <f>+B49+1</f>
        <v>21</v>
      </c>
      <c r="C51" s="788"/>
      <c r="D51" s="153" t="s">
        <v>3</v>
      </c>
      <c r="E51" s="130"/>
      <c r="F51" s="131"/>
      <c r="G51" s="131"/>
      <c r="H51" s="131"/>
      <c r="I51" s="131"/>
      <c r="J51" s="131"/>
      <c r="K51" s="131"/>
      <c r="L51" s="112">
        <f t="shared" ref="L51:L58" si="5">SUM(E51:K51)</f>
        <v>0</v>
      </c>
      <c r="M51" s="154">
        <f>IF(L52=0,0,(SUMPRODUCT(E51:K51,E52:K52))/(L52))</f>
        <v>0</v>
      </c>
    </row>
    <row r="52" spans="1:13" ht="12" hidden="1" customHeight="1">
      <c r="A52" s="792"/>
      <c r="B52" s="766"/>
      <c r="C52" s="789"/>
      <c r="D52" s="155" t="s">
        <v>5</v>
      </c>
      <c r="E52" s="133"/>
      <c r="F52" s="134"/>
      <c r="G52" s="134"/>
      <c r="H52" s="134"/>
      <c r="I52" s="134"/>
      <c r="J52" s="134"/>
      <c r="K52" s="134"/>
      <c r="L52" s="156">
        <f t="shared" si="5"/>
        <v>0</v>
      </c>
      <c r="M52" s="152">
        <f>IF(L51=0,0,(SUMPRODUCT(E51:K51,E52:K52))/L51)</f>
        <v>0</v>
      </c>
    </row>
    <row r="53" spans="1:13" s="329" customFormat="1" ht="12" hidden="1" customHeight="1">
      <c r="A53" s="792"/>
      <c r="B53" s="766">
        <f>+B51+1</f>
        <v>22</v>
      </c>
      <c r="C53" s="775"/>
      <c r="D53" s="153" t="s">
        <v>3</v>
      </c>
      <c r="E53" s="131"/>
      <c r="F53" s="131"/>
      <c r="G53" s="131"/>
      <c r="H53" s="131"/>
      <c r="I53" s="131"/>
      <c r="J53" s="131"/>
      <c r="K53" s="131"/>
      <c r="L53" s="112">
        <f>SUM(E53:K53)</f>
        <v>0</v>
      </c>
      <c r="M53" s="154">
        <f>IF(L54=0,0,(SUMPRODUCT(E53:K53,E54:K54))/(L54))</f>
        <v>0</v>
      </c>
    </row>
    <row r="54" spans="1:13" s="329" customFormat="1" ht="12" hidden="1" customHeight="1">
      <c r="A54" s="792"/>
      <c r="B54" s="766"/>
      <c r="C54" s="789"/>
      <c r="D54" s="155" t="s">
        <v>5</v>
      </c>
      <c r="E54" s="133"/>
      <c r="F54" s="423"/>
      <c r="G54" s="423"/>
      <c r="H54" s="423"/>
      <c r="I54" s="423"/>
      <c r="J54" s="423"/>
      <c r="K54" s="423"/>
      <c r="L54" s="156">
        <f t="shared" si="5"/>
        <v>0</v>
      </c>
      <c r="M54" s="152">
        <f>IF(L53=0,0,(SUMPRODUCT(E53:K53,E54:K54))/L53)</f>
        <v>0</v>
      </c>
    </row>
    <row r="55" spans="1:13" s="329" customFormat="1" ht="12" hidden="1" customHeight="1">
      <c r="A55" s="792"/>
      <c r="B55" s="766">
        <f>+B53+1</f>
        <v>23</v>
      </c>
      <c r="C55" s="788"/>
      <c r="D55" s="153" t="s">
        <v>3</v>
      </c>
      <c r="E55" s="133"/>
      <c r="F55" s="423"/>
      <c r="G55" s="423"/>
      <c r="H55" s="423"/>
      <c r="I55" s="423"/>
      <c r="J55" s="423"/>
      <c r="K55" s="423"/>
      <c r="L55" s="112">
        <f t="shared" si="5"/>
        <v>0</v>
      </c>
      <c r="M55" s="154">
        <f>IF(L56=0,0,(SUMPRODUCT(E55:K55,E56:K56))/(L56))</f>
        <v>0</v>
      </c>
    </row>
    <row r="56" spans="1:13" s="329" customFormat="1" ht="12" hidden="1" customHeight="1">
      <c r="A56" s="792"/>
      <c r="B56" s="766"/>
      <c r="C56" s="789"/>
      <c r="D56" s="155" t="s">
        <v>5</v>
      </c>
      <c r="E56" s="133"/>
      <c r="F56" s="423"/>
      <c r="G56" s="423"/>
      <c r="H56" s="423"/>
      <c r="I56" s="423"/>
      <c r="J56" s="423"/>
      <c r="K56" s="423"/>
      <c r="L56" s="156">
        <f t="shared" si="5"/>
        <v>0</v>
      </c>
      <c r="M56" s="152">
        <f>IF(L55=0,0,(SUMPRODUCT(E55:K55,E56:K56))/L55)</f>
        <v>0</v>
      </c>
    </row>
    <row r="57" spans="1:13" ht="12" hidden="1" customHeight="1">
      <c r="A57" s="792"/>
      <c r="B57" s="766">
        <f>+B55+1</f>
        <v>24</v>
      </c>
      <c r="C57" s="786"/>
      <c r="D57" s="153"/>
      <c r="E57" s="130"/>
      <c r="F57" s="131"/>
      <c r="G57" s="131"/>
      <c r="H57" s="131"/>
      <c r="I57" s="131"/>
      <c r="J57" s="131"/>
      <c r="K57" s="131"/>
      <c r="L57" s="112">
        <f t="shared" si="5"/>
        <v>0</v>
      </c>
      <c r="M57" s="154">
        <f>IF(L58=0,0,(SUMPRODUCT(E57:K57,E58:K58))/(L58))</f>
        <v>0</v>
      </c>
    </row>
    <row r="58" spans="1:13" ht="12" hidden="1" customHeight="1">
      <c r="A58" s="792"/>
      <c r="B58" s="766"/>
      <c r="C58" s="787"/>
      <c r="D58" s="155"/>
      <c r="E58" s="133"/>
      <c r="F58" s="134"/>
      <c r="G58" s="134"/>
      <c r="H58" s="134"/>
      <c r="I58" s="134"/>
      <c r="J58" s="134"/>
      <c r="K58" s="134"/>
      <c r="L58" s="156">
        <f t="shared" si="5"/>
        <v>0</v>
      </c>
      <c r="M58" s="152">
        <f>IF(L57=0,0,(SUMPRODUCT(E57:K57,E58:K58))/L57)</f>
        <v>0</v>
      </c>
    </row>
    <row r="59" spans="1:13" ht="12" customHeight="1">
      <c r="A59" s="758" t="s">
        <v>6</v>
      </c>
      <c r="B59" s="759"/>
      <c r="C59" s="760"/>
      <c r="D59" s="122" t="s">
        <v>3</v>
      </c>
      <c r="E59" s="123">
        <f>SUM(E5,E7,E9,E11,E13,E15,E17,E19,E21,E23,E25,E27,E29,E31,E33,E35,E37,E39,E41,E43,E45,E47,E49,E51,E53,E55,E57)</f>
        <v>56215.09</v>
      </c>
      <c r="F59" s="364">
        <f t="shared" ref="F59:K59" si="6">SUM(F5,F7,F9,F11,F13,F15,F17,F19,F21,F23,F25,F27,F29,F31,F33,F35,F37,F39,F41,F43,F45,F47,F49,F51,F53,F55,F57)</f>
        <v>55485.290000000008</v>
      </c>
      <c r="G59" s="364">
        <f t="shared" si="6"/>
        <v>65779.77</v>
      </c>
      <c r="H59" s="364">
        <f t="shared" si="6"/>
        <v>28553.260000000002</v>
      </c>
      <c r="I59" s="364">
        <f t="shared" si="6"/>
        <v>79759.600000000006</v>
      </c>
      <c r="J59" s="364">
        <f t="shared" si="6"/>
        <v>68753.75</v>
      </c>
      <c r="K59" s="364">
        <f t="shared" si="6"/>
        <v>57274.46</v>
      </c>
      <c r="L59" s="104">
        <f>SUM(E59:K59)</f>
        <v>411821.22000000003</v>
      </c>
      <c r="M59" s="151">
        <f>IF(SUM(E60:K60)=0,0,SUMPRODUCT(E59:K59,E60:K60)/SUM(E60:K60))</f>
        <v>59018.718166689323</v>
      </c>
    </row>
    <row r="60" spans="1:13" ht="12" customHeight="1">
      <c r="A60" s="756" t="s">
        <v>1</v>
      </c>
      <c r="B60" s="757"/>
      <c r="C60" s="790"/>
      <c r="D60" s="142" t="s">
        <v>5</v>
      </c>
      <c r="E60" s="125">
        <f>IF(E59=0,0,(E5*E6+E7*E8+E9*E10+E11*E12+E13*E14+E15*E16+E17*E18+E19*E20+E21*E22+E23*E24+E25*E26+E27*E28+E29*E30+E31*E32+E33*E34+E35*E36+E37*E38+E39*E40+E41*E42+E43*E44+E45*E46+E47*E48+E49*E50+E51*E52+E53*E54+E55*E56+E57*E58)/E59)</f>
        <v>4587.3703306354219</v>
      </c>
      <c r="F60" s="366">
        <f t="shared" ref="F60:K60" si="7">IF(F59=0,0,(F5*F6+F7*F8+F9*F10+F11*F12+F13*F14+F15*F16+F17*F18+F19*F20+F21*F22+F23*F24+F25*F26+F27*F28+F29*F30+F31*F32+F33*F34+F35*F36+F37*F38+F39*F40+F41*F42+F43*F44+F45*F46+F47*F48+F49*F50+F51*F52+F53*F54+F55*F56+F57*F58)/F59)</f>
        <v>5354.099906479717</v>
      </c>
      <c r="G60" s="366">
        <f t="shared" si="7"/>
        <v>5504.8426438706001</v>
      </c>
      <c r="H60" s="366">
        <f t="shared" si="7"/>
        <v>5245.0312503721116</v>
      </c>
      <c r="I60" s="366">
        <f t="shared" si="7"/>
        <v>5464.5939673719522</v>
      </c>
      <c r="J60" s="366">
        <f t="shared" si="7"/>
        <v>5111.310626693089</v>
      </c>
      <c r="K60" s="366">
        <f t="shared" si="7"/>
        <v>5014.1130444529726</v>
      </c>
      <c r="L60" s="158">
        <f>L6+L8+L10+L12+L14+L16+L18+L20+L22+L24+L26+L28+L30+L32+L34+L36+L38+L40+L42+L44+L46+L48+L50+L52+L54+L56+L58</f>
        <v>494600</v>
      </c>
      <c r="M60" s="159">
        <f>IF(L59=0,0,((SUMPRODUCT(E59:K59,E60:K60))/L59))</f>
        <v>5199.5365003289535</v>
      </c>
    </row>
    <row r="61" spans="1:13" ht="12" customHeight="1">
      <c r="A61" s="53"/>
      <c r="B61" s="61"/>
      <c r="C61" s="61"/>
      <c r="D61" s="62"/>
      <c r="E61" s="69"/>
      <c r="F61" s="69"/>
      <c r="G61" s="69"/>
      <c r="H61" s="69"/>
      <c r="I61" s="69"/>
      <c r="J61" s="69"/>
      <c r="K61" s="69"/>
      <c r="L61" s="53"/>
      <c r="M61" s="53"/>
    </row>
    <row r="62" spans="1:13">
      <c r="A62" s="53"/>
      <c r="B62" s="53"/>
      <c r="C62" s="53"/>
      <c r="D62" s="52"/>
      <c r="E62" s="53"/>
      <c r="F62" s="53"/>
      <c r="G62" s="53"/>
      <c r="H62" s="53"/>
      <c r="I62" s="53"/>
      <c r="J62" s="53"/>
      <c r="K62" s="53"/>
      <c r="L62" s="63"/>
      <c r="M62" s="53"/>
    </row>
    <row r="63" spans="1:13" ht="13.5" customHeight="1">
      <c r="A63" s="53"/>
      <c r="B63" s="53"/>
      <c r="C63" s="53"/>
      <c r="D63" s="52"/>
      <c r="E63" s="53"/>
      <c r="F63" s="53"/>
      <c r="G63" s="53"/>
      <c r="H63" s="53"/>
      <c r="I63" s="53"/>
      <c r="J63" s="53"/>
      <c r="K63" s="53"/>
      <c r="L63" s="53"/>
      <c r="M63" s="53"/>
    </row>
    <row r="64" spans="1:13" hidden="1">
      <c r="A64" s="53"/>
      <c r="B64" s="53"/>
      <c r="C64" s="53"/>
      <c r="D64" s="52"/>
      <c r="E64" s="201">
        <f>+E59/1000</f>
        <v>56.215089999999996</v>
      </c>
      <c r="F64" s="201">
        <f t="shared" ref="F64:K64" si="8">+F59/1000</f>
        <v>55.485290000000006</v>
      </c>
      <c r="G64" s="201">
        <f t="shared" si="8"/>
        <v>65.779769999999999</v>
      </c>
      <c r="H64" s="201">
        <f t="shared" si="8"/>
        <v>28.553260000000002</v>
      </c>
      <c r="I64" s="201">
        <f t="shared" si="8"/>
        <v>79.759600000000006</v>
      </c>
      <c r="J64" s="201">
        <f t="shared" si="8"/>
        <v>68.753749999999997</v>
      </c>
      <c r="K64" s="201">
        <f t="shared" si="8"/>
        <v>57.274459999999998</v>
      </c>
      <c r="L64" s="53"/>
      <c r="M64" s="53"/>
    </row>
    <row r="65" spans="1:13" hidden="1">
      <c r="A65" s="53"/>
      <c r="B65" s="53"/>
      <c r="C65" s="53"/>
      <c r="D65" s="52"/>
      <c r="E65" s="201">
        <f>+E60/1000</f>
        <v>4.5873703306354221</v>
      </c>
      <c r="F65" s="201">
        <f t="shared" ref="F65:K65" si="9">+F60/1000</f>
        <v>5.3540999064797168</v>
      </c>
      <c r="G65" s="201">
        <f t="shared" si="9"/>
        <v>5.5048426438706004</v>
      </c>
      <c r="H65" s="201">
        <f t="shared" si="9"/>
        <v>5.2450312503721115</v>
      </c>
      <c r="I65" s="201">
        <f t="shared" si="9"/>
        <v>5.4645939673719521</v>
      </c>
      <c r="J65" s="201">
        <f t="shared" si="9"/>
        <v>5.111310626693089</v>
      </c>
      <c r="K65" s="201">
        <f t="shared" si="9"/>
        <v>5.0141130444529729</v>
      </c>
      <c r="L65" s="53"/>
      <c r="M65" s="53"/>
    </row>
    <row r="66" spans="1:13">
      <c r="A66" s="53"/>
      <c r="B66" s="53"/>
      <c r="C66" s="53"/>
      <c r="D66" s="52"/>
      <c r="E66" s="53"/>
      <c r="F66" s="53"/>
      <c r="G66" s="53"/>
      <c r="H66" s="53"/>
      <c r="I66" s="53"/>
      <c r="J66" s="53"/>
      <c r="K66" s="53"/>
      <c r="L66" s="53"/>
      <c r="M66" s="53"/>
    </row>
    <row r="67" spans="1:13">
      <c r="A67" s="53"/>
      <c r="B67" s="53"/>
      <c r="C67" s="53"/>
      <c r="D67" s="52"/>
      <c r="E67" s="53"/>
      <c r="F67" s="53"/>
      <c r="G67" s="53"/>
      <c r="H67" s="53"/>
      <c r="I67" s="53"/>
      <c r="J67" s="53"/>
      <c r="K67" s="53"/>
      <c r="L67" s="53"/>
      <c r="M67" s="53"/>
    </row>
    <row r="68" spans="1:13">
      <c r="A68" s="53"/>
      <c r="B68" s="53"/>
      <c r="C68" s="53"/>
      <c r="D68" s="52"/>
      <c r="E68" s="53"/>
      <c r="F68" s="53"/>
      <c r="G68" s="53"/>
      <c r="H68" s="53"/>
      <c r="I68" s="53"/>
      <c r="J68" s="53"/>
      <c r="K68" s="53"/>
      <c r="L68" s="53"/>
      <c r="M68" s="53"/>
    </row>
    <row r="69" spans="1:13">
      <c r="A69" s="53"/>
      <c r="B69" s="53"/>
      <c r="C69" s="53"/>
      <c r="D69" s="52"/>
      <c r="E69" s="53"/>
      <c r="F69" s="53"/>
      <c r="G69" s="53"/>
      <c r="H69" s="53"/>
      <c r="I69" s="53"/>
      <c r="J69" s="53"/>
      <c r="K69" s="53"/>
      <c r="L69" s="53"/>
      <c r="M69" s="53"/>
    </row>
    <row r="70" spans="1:13">
      <c r="A70" s="53"/>
      <c r="B70" s="53"/>
      <c r="C70" s="53"/>
      <c r="D70" s="52"/>
      <c r="E70" s="53"/>
      <c r="F70" s="53"/>
      <c r="G70" s="53"/>
      <c r="H70" s="53"/>
      <c r="I70" s="53"/>
      <c r="J70" s="53"/>
      <c r="K70" s="53"/>
      <c r="L70" s="53"/>
      <c r="M70" s="53"/>
    </row>
    <row r="71" spans="1:13">
      <c r="A71" s="53"/>
      <c r="B71" s="53"/>
      <c r="C71" s="53"/>
      <c r="D71" s="52"/>
      <c r="E71" s="53"/>
      <c r="F71" s="53"/>
      <c r="G71" s="53"/>
      <c r="H71" s="53"/>
      <c r="I71" s="53"/>
      <c r="J71" s="53"/>
      <c r="K71" s="53"/>
      <c r="L71" s="53"/>
      <c r="M71" s="53"/>
    </row>
    <row r="72" spans="1:13">
      <c r="A72" s="53"/>
      <c r="B72" s="53"/>
      <c r="C72" s="53"/>
      <c r="D72" s="52"/>
      <c r="E72" s="53"/>
      <c r="F72" s="53"/>
      <c r="G72" s="53"/>
      <c r="H72" s="53"/>
      <c r="I72" s="53"/>
      <c r="J72" s="53"/>
      <c r="K72" s="53"/>
      <c r="L72" s="53"/>
      <c r="M72" s="53"/>
    </row>
    <row r="73" spans="1:13">
      <c r="A73" s="53"/>
      <c r="B73" s="53"/>
      <c r="C73" s="53"/>
      <c r="D73" s="52"/>
      <c r="E73" s="53"/>
      <c r="F73" s="53"/>
      <c r="G73" s="53"/>
      <c r="H73" s="53"/>
      <c r="I73" s="53"/>
      <c r="J73" s="53"/>
      <c r="K73" s="53"/>
      <c r="L73" s="53"/>
      <c r="M73" s="53"/>
    </row>
    <row r="74" spans="1:13">
      <c r="A74" s="53"/>
      <c r="B74" s="53"/>
      <c r="C74" s="53"/>
      <c r="D74" s="52"/>
      <c r="E74" s="53"/>
      <c r="F74" s="53"/>
      <c r="G74" s="53"/>
      <c r="H74" s="53"/>
      <c r="I74" s="53"/>
      <c r="J74" s="53"/>
      <c r="K74" s="53"/>
      <c r="L74" s="53"/>
      <c r="M74" s="53"/>
    </row>
    <row r="75" spans="1:13">
      <c r="A75" s="53"/>
      <c r="B75" s="53"/>
      <c r="C75" s="53"/>
      <c r="D75" s="52"/>
      <c r="E75" s="53"/>
      <c r="F75" s="53"/>
      <c r="G75" s="53"/>
      <c r="H75" s="53"/>
      <c r="I75" s="53"/>
      <c r="J75" s="53"/>
      <c r="K75" s="53"/>
      <c r="L75" s="53"/>
      <c r="M75" s="53"/>
    </row>
    <row r="76" spans="1:13">
      <c r="A76" s="53"/>
      <c r="B76" s="53"/>
      <c r="C76" s="53"/>
      <c r="D76" s="52"/>
      <c r="E76" s="53"/>
      <c r="F76" s="53"/>
      <c r="G76" s="53"/>
      <c r="H76" s="53"/>
      <c r="I76" s="53"/>
      <c r="J76" s="53"/>
      <c r="K76" s="53"/>
      <c r="L76" s="53"/>
      <c r="M76" s="53"/>
    </row>
    <row r="77" spans="1:13">
      <c r="A77" s="53"/>
      <c r="B77" s="53"/>
      <c r="C77" s="53"/>
      <c r="D77" s="52"/>
      <c r="E77" s="53"/>
      <c r="F77" s="53"/>
      <c r="G77" s="53"/>
      <c r="H77" s="53"/>
      <c r="I77" s="53"/>
      <c r="J77" s="53"/>
      <c r="K77" s="53"/>
      <c r="L77" s="53"/>
      <c r="M77" s="53"/>
    </row>
    <row r="78" spans="1:13">
      <c r="A78" s="53"/>
      <c r="B78" s="53"/>
      <c r="C78" s="53"/>
      <c r="D78" s="52"/>
      <c r="E78" s="53"/>
      <c r="F78" s="53"/>
      <c r="G78" s="53"/>
      <c r="H78" s="53"/>
      <c r="I78" s="53"/>
      <c r="J78" s="53"/>
      <c r="K78" s="53"/>
      <c r="L78" s="53"/>
      <c r="M78" s="53"/>
    </row>
    <row r="79" spans="1:13">
      <c r="A79" s="53"/>
      <c r="B79" s="53"/>
      <c r="C79" s="53"/>
      <c r="D79" s="52"/>
      <c r="E79" s="53"/>
      <c r="F79" s="53"/>
      <c r="G79" s="53"/>
      <c r="H79" s="53"/>
      <c r="I79" s="53"/>
      <c r="J79" s="53"/>
      <c r="K79" s="53"/>
      <c r="L79" s="53"/>
      <c r="M79" s="53"/>
    </row>
    <row r="80" spans="1:13">
      <c r="A80" s="53"/>
      <c r="B80" s="53"/>
      <c r="C80" s="53"/>
      <c r="D80" s="52"/>
      <c r="E80" s="53"/>
      <c r="F80" s="53"/>
      <c r="G80" s="53"/>
      <c r="H80" s="53"/>
      <c r="I80" s="53"/>
      <c r="J80" s="53"/>
      <c r="K80" s="53"/>
      <c r="L80" s="53"/>
      <c r="M80" s="53"/>
    </row>
    <row r="81" spans="1:13">
      <c r="A81" s="53"/>
      <c r="B81" s="53"/>
      <c r="C81" s="53"/>
      <c r="D81" s="52"/>
      <c r="E81" s="53"/>
      <c r="F81" s="53"/>
      <c r="G81" s="53"/>
      <c r="H81" s="53"/>
      <c r="I81" s="53"/>
      <c r="J81" s="53"/>
      <c r="K81" s="53"/>
      <c r="L81" s="53"/>
      <c r="M81" s="53"/>
    </row>
    <row r="82" spans="1:13">
      <c r="A82" s="53"/>
      <c r="B82" s="53"/>
      <c r="C82" s="53"/>
      <c r="D82" s="52"/>
      <c r="E82" s="53"/>
      <c r="F82" s="53"/>
      <c r="G82" s="53"/>
      <c r="H82" s="53"/>
      <c r="I82" s="53"/>
      <c r="J82" s="53"/>
      <c r="K82" s="53"/>
      <c r="L82" s="53"/>
      <c r="M82" s="53"/>
    </row>
    <row r="83" spans="1:13">
      <c r="A83" s="53"/>
      <c r="B83" s="53"/>
      <c r="C83" s="53"/>
      <c r="D83" s="52"/>
      <c r="E83" s="53"/>
      <c r="F83" s="53"/>
      <c r="G83" s="53"/>
      <c r="H83" s="53"/>
      <c r="I83" s="53"/>
      <c r="J83" s="53"/>
      <c r="K83" s="53"/>
      <c r="L83" s="53"/>
      <c r="M83" s="53"/>
    </row>
    <row r="84" spans="1:13">
      <c r="A84" s="53"/>
      <c r="B84" s="53"/>
      <c r="C84" s="53"/>
      <c r="D84" s="52"/>
      <c r="E84" s="53"/>
      <c r="F84" s="53"/>
      <c r="G84" s="53"/>
      <c r="H84" s="53"/>
      <c r="I84" s="53"/>
      <c r="J84" s="53"/>
      <c r="K84" s="53"/>
      <c r="L84" s="53"/>
      <c r="M84" s="53"/>
    </row>
    <row r="85" spans="1:13">
      <c r="A85" s="53"/>
      <c r="B85" s="53"/>
      <c r="C85" s="53"/>
      <c r="D85" s="52"/>
      <c r="E85" s="53"/>
      <c r="F85" s="53"/>
      <c r="G85" s="53"/>
      <c r="H85" s="53"/>
      <c r="I85" s="53"/>
      <c r="J85" s="53"/>
      <c r="K85" s="53"/>
      <c r="L85" s="53"/>
      <c r="M85" s="53"/>
    </row>
    <row r="86" spans="1:13">
      <c r="A86" s="53"/>
      <c r="B86" s="53"/>
      <c r="C86" s="53"/>
      <c r="D86" s="52"/>
      <c r="E86" s="53"/>
      <c r="F86" s="53"/>
      <c r="G86" s="53"/>
      <c r="H86" s="53"/>
      <c r="I86" s="53"/>
      <c r="J86" s="53"/>
      <c r="K86" s="53"/>
      <c r="L86" s="53"/>
      <c r="M86" s="53"/>
    </row>
    <row r="87" spans="1:13">
      <c r="A87" s="53"/>
      <c r="B87" s="53"/>
      <c r="C87" s="53"/>
      <c r="D87" s="52"/>
      <c r="E87" s="53"/>
      <c r="F87" s="53"/>
      <c r="G87" s="53"/>
      <c r="H87" s="53"/>
      <c r="I87" s="53"/>
      <c r="J87" s="53"/>
      <c r="K87" s="53"/>
      <c r="L87" s="53"/>
      <c r="M87" s="53"/>
    </row>
    <row r="88" spans="1:13">
      <c r="A88" s="53"/>
      <c r="B88" s="53"/>
      <c r="C88" s="53"/>
      <c r="D88" s="52"/>
      <c r="E88" s="53"/>
      <c r="F88" s="53"/>
      <c r="G88" s="53"/>
      <c r="H88" s="53"/>
      <c r="I88" s="53"/>
      <c r="J88" s="53"/>
      <c r="K88" s="53"/>
      <c r="L88" s="53"/>
      <c r="M88" s="53"/>
    </row>
    <row r="89" spans="1:13">
      <c r="A89" s="53"/>
      <c r="B89" s="53"/>
      <c r="C89" s="53"/>
      <c r="D89" s="52"/>
      <c r="E89" s="53"/>
      <c r="F89" s="53"/>
      <c r="G89" s="53"/>
      <c r="H89" s="53"/>
      <c r="I89" s="53"/>
      <c r="J89" s="53"/>
      <c r="K89" s="53"/>
      <c r="L89" s="53"/>
      <c r="M89" s="53"/>
    </row>
    <row r="90" spans="1:13">
      <c r="A90" s="53"/>
      <c r="B90" s="53"/>
      <c r="C90" s="53"/>
      <c r="D90" s="52"/>
      <c r="E90" s="53"/>
      <c r="F90" s="53"/>
      <c r="G90" s="53"/>
      <c r="H90" s="53"/>
      <c r="I90" s="53"/>
      <c r="J90" s="53"/>
      <c r="K90" s="53"/>
      <c r="L90" s="53"/>
      <c r="M90" s="53"/>
    </row>
    <row r="91" spans="1:13">
      <c r="A91" s="53"/>
      <c r="B91" s="53"/>
      <c r="C91" s="53"/>
      <c r="D91" s="52"/>
      <c r="E91" s="53"/>
      <c r="F91" s="53"/>
      <c r="G91" s="53"/>
      <c r="H91" s="53"/>
      <c r="I91" s="53"/>
      <c r="J91" s="53"/>
      <c r="K91" s="53"/>
      <c r="L91" s="53"/>
      <c r="M91" s="53"/>
    </row>
    <row r="92" spans="1:13">
      <c r="A92" s="53"/>
      <c r="B92" s="53"/>
      <c r="C92" s="53"/>
      <c r="D92" s="52"/>
      <c r="E92" s="53"/>
      <c r="F92" s="53"/>
      <c r="G92" s="53"/>
      <c r="H92" s="53"/>
      <c r="I92" s="53"/>
      <c r="J92" s="53"/>
      <c r="K92" s="53"/>
      <c r="L92" s="53"/>
      <c r="M92" s="53"/>
    </row>
    <row r="93" spans="1:13">
      <c r="A93" s="53"/>
      <c r="B93" s="53"/>
      <c r="C93" s="53"/>
      <c r="D93" s="52"/>
      <c r="E93" s="53"/>
      <c r="F93" s="53"/>
      <c r="G93" s="53"/>
      <c r="H93" s="53"/>
      <c r="I93" s="53"/>
      <c r="J93" s="53"/>
      <c r="K93" s="53"/>
      <c r="L93" s="53"/>
      <c r="M93" s="53"/>
    </row>
    <row r="94" spans="1:13">
      <c r="A94" s="53"/>
      <c r="B94" s="53"/>
      <c r="C94" s="53"/>
      <c r="D94" s="52"/>
      <c r="E94" s="53"/>
      <c r="F94" s="53"/>
      <c r="G94" s="53"/>
      <c r="H94" s="53"/>
      <c r="I94" s="53"/>
      <c r="J94" s="53"/>
      <c r="K94" s="53"/>
      <c r="L94" s="53"/>
      <c r="M94" s="53"/>
    </row>
    <row r="95" spans="1:13">
      <c r="A95" s="53"/>
      <c r="B95" s="53"/>
      <c r="C95" s="53"/>
      <c r="D95" s="52"/>
      <c r="E95" s="53"/>
      <c r="F95" s="53"/>
      <c r="G95" s="53"/>
      <c r="H95" s="53"/>
      <c r="I95" s="53"/>
      <c r="J95" s="53"/>
      <c r="K95" s="53"/>
      <c r="L95" s="53"/>
      <c r="M95" s="53"/>
    </row>
    <row r="96" spans="1:13">
      <c r="A96" s="53"/>
      <c r="B96" s="53"/>
      <c r="C96" s="53"/>
      <c r="D96" s="52"/>
      <c r="E96" s="53"/>
      <c r="F96" s="53"/>
      <c r="G96" s="53"/>
      <c r="H96" s="53"/>
      <c r="I96" s="53"/>
      <c r="J96" s="53"/>
      <c r="K96" s="53"/>
      <c r="L96" s="53"/>
      <c r="M96" s="53"/>
    </row>
    <row r="97" spans="1:13">
      <c r="A97" s="53"/>
      <c r="B97" s="53"/>
      <c r="C97" s="53"/>
      <c r="D97" s="52"/>
      <c r="E97" s="53"/>
      <c r="F97" s="53"/>
      <c r="G97" s="53"/>
      <c r="H97" s="53"/>
      <c r="I97" s="53"/>
      <c r="J97" s="53"/>
      <c r="K97" s="53"/>
      <c r="L97" s="53"/>
      <c r="M97" s="53"/>
    </row>
    <row r="98" spans="1:13">
      <c r="A98" s="53"/>
      <c r="B98" s="53"/>
      <c r="C98" s="53"/>
      <c r="D98" s="52"/>
      <c r="E98" s="53"/>
      <c r="F98" s="53"/>
      <c r="G98" s="53"/>
      <c r="H98" s="53"/>
      <c r="I98" s="53"/>
      <c r="J98" s="53"/>
      <c r="K98" s="53"/>
      <c r="L98" s="53"/>
      <c r="M98" s="53"/>
    </row>
    <row r="99" spans="1:13">
      <c r="A99" s="53"/>
      <c r="B99" s="53"/>
      <c r="C99" s="53"/>
      <c r="D99" s="52"/>
      <c r="E99" s="53"/>
      <c r="F99" s="53"/>
      <c r="G99" s="53"/>
      <c r="H99" s="53"/>
      <c r="I99" s="53"/>
      <c r="J99" s="53"/>
      <c r="K99" s="53"/>
      <c r="L99" s="53"/>
      <c r="M99" s="53"/>
    </row>
    <row r="100" spans="1:13">
      <c r="A100" s="53"/>
      <c r="B100" s="53"/>
      <c r="C100" s="53"/>
      <c r="D100" s="52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>
      <c r="A101" s="53"/>
      <c r="B101" s="53"/>
      <c r="C101" s="53"/>
      <c r="D101" s="52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>
      <c r="A102" s="53"/>
      <c r="B102" s="53"/>
      <c r="C102" s="53"/>
      <c r="D102" s="52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>
      <c r="A103" s="53"/>
      <c r="B103" s="53"/>
      <c r="C103" s="53"/>
      <c r="D103" s="52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>
      <c r="A104" s="53"/>
      <c r="B104" s="53"/>
      <c r="C104" s="53"/>
      <c r="D104" s="52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>
      <c r="A105" s="53"/>
      <c r="B105" s="53"/>
      <c r="C105" s="53"/>
      <c r="D105" s="52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>
      <c r="A106" s="53"/>
      <c r="B106" s="53"/>
      <c r="C106" s="53"/>
      <c r="D106" s="52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>
      <c r="A107" s="53"/>
      <c r="B107" s="53"/>
      <c r="C107" s="53"/>
      <c r="D107" s="52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>
      <c r="A108" s="53"/>
      <c r="B108" s="53"/>
      <c r="C108" s="53"/>
      <c r="D108" s="52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>
      <c r="A109" s="53"/>
      <c r="B109" s="53"/>
      <c r="C109" s="53"/>
      <c r="D109" s="52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>
      <c r="A110" s="53"/>
      <c r="B110" s="53"/>
      <c r="C110" s="53"/>
      <c r="D110" s="52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>
      <c r="A111" s="53"/>
      <c r="B111" s="53"/>
      <c r="C111" s="53"/>
      <c r="D111" s="52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>
      <c r="A112" s="53"/>
      <c r="B112" s="53"/>
      <c r="C112" s="53"/>
      <c r="D112" s="52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>
      <c r="A113" s="53"/>
      <c r="B113" s="53"/>
      <c r="C113" s="53"/>
      <c r="D113" s="52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>
      <c r="A114" s="53"/>
      <c r="B114" s="53"/>
      <c r="C114" s="53"/>
      <c r="D114" s="52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>
      <c r="A115" s="53"/>
      <c r="B115" s="53"/>
      <c r="C115" s="53"/>
      <c r="D115" s="52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>
      <c r="A116" s="53"/>
      <c r="B116" s="53"/>
      <c r="C116" s="53"/>
      <c r="D116" s="52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>
      <c r="A117" s="53"/>
      <c r="B117" s="53"/>
      <c r="C117" s="53"/>
      <c r="D117" s="52"/>
      <c r="E117" s="53"/>
      <c r="F117" s="53"/>
      <c r="G117" s="53"/>
      <c r="H117" s="53"/>
      <c r="I117" s="53"/>
      <c r="J117" s="53"/>
      <c r="K117" s="53"/>
      <c r="L117" s="53"/>
      <c r="M117" s="53"/>
    </row>
    <row r="118" spans="1:13">
      <c r="A118" s="53"/>
      <c r="B118" s="53"/>
      <c r="C118" s="53"/>
      <c r="D118" s="52"/>
      <c r="E118" s="53"/>
      <c r="F118" s="53"/>
      <c r="G118" s="53"/>
      <c r="H118" s="53"/>
      <c r="I118" s="53"/>
      <c r="J118" s="53"/>
      <c r="K118" s="53"/>
      <c r="L118" s="53"/>
      <c r="M118" s="53"/>
    </row>
    <row r="119" spans="1:13">
      <c r="A119" s="53"/>
      <c r="B119" s="53"/>
      <c r="C119" s="53"/>
      <c r="D119" s="52"/>
      <c r="E119" s="53"/>
      <c r="F119" s="53"/>
      <c r="G119" s="53"/>
      <c r="H119" s="53"/>
      <c r="I119" s="53"/>
      <c r="J119" s="53"/>
      <c r="K119" s="53"/>
      <c r="L119" s="53"/>
      <c r="M119" s="53"/>
    </row>
    <row r="120" spans="1:13">
      <c r="A120" s="53"/>
      <c r="B120" s="53"/>
      <c r="C120" s="53"/>
      <c r="D120" s="52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>
      <c r="A121" s="53"/>
      <c r="B121" s="53"/>
      <c r="C121" s="53"/>
      <c r="D121" s="52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>
      <c r="A122" s="53"/>
      <c r="B122" s="53"/>
      <c r="C122" s="53"/>
      <c r="D122" s="52"/>
      <c r="E122" s="53"/>
      <c r="F122" s="53"/>
      <c r="G122" s="53"/>
      <c r="H122" s="53"/>
      <c r="I122" s="53"/>
      <c r="J122" s="53"/>
      <c r="K122" s="53"/>
      <c r="L122" s="53"/>
      <c r="M122" s="53"/>
    </row>
    <row r="123" spans="1:13">
      <c r="A123" s="53"/>
      <c r="B123" s="53"/>
      <c r="C123" s="53"/>
      <c r="D123" s="52"/>
      <c r="E123" s="53"/>
      <c r="F123" s="53"/>
      <c r="G123" s="53"/>
      <c r="H123" s="53"/>
      <c r="I123" s="53"/>
      <c r="J123" s="53"/>
      <c r="K123" s="53"/>
      <c r="L123" s="53"/>
      <c r="M123" s="53"/>
    </row>
    <row r="124" spans="1:13">
      <c r="A124" s="53"/>
      <c r="B124" s="53"/>
      <c r="C124" s="53"/>
      <c r="D124" s="52"/>
      <c r="E124" s="53"/>
      <c r="F124" s="53"/>
      <c r="G124" s="53"/>
      <c r="H124" s="53"/>
      <c r="I124" s="53"/>
      <c r="J124" s="53"/>
      <c r="K124" s="53"/>
      <c r="L124" s="53"/>
      <c r="M124" s="53"/>
    </row>
    <row r="125" spans="1:13">
      <c r="A125" s="53"/>
      <c r="B125" s="53"/>
      <c r="C125" s="53"/>
      <c r="D125" s="52"/>
      <c r="E125" s="53"/>
      <c r="F125" s="53"/>
      <c r="G125" s="53"/>
      <c r="H125" s="53"/>
      <c r="I125" s="53"/>
      <c r="J125" s="53"/>
      <c r="K125" s="53"/>
      <c r="L125" s="53"/>
      <c r="M125" s="53"/>
    </row>
    <row r="126" spans="1:13">
      <c r="A126" s="53"/>
      <c r="B126" s="53"/>
      <c r="C126" s="53"/>
      <c r="D126" s="52"/>
      <c r="E126" s="53"/>
      <c r="F126" s="53"/>
      <c r="G126" s="53"/>
      <c r="H126" s="53"/>
      <c r="I126" s="53"/>
      <c r="J126" s="53"/>
      <c r="K126" s="53"/>
      <c r="L126" s="53"/>
      <c r="M126" s="53"/>
    </row>
    <row r="127" spans="1:13">
      <c r="A127" s="53"/>
      <c r="B127" s="53"/>
      <c r="C127" s="53"/>
      <c r="D127" s="52"/>
      <c r="E127" s="53"/>
      <c r="F127" s="53"/>
      <c r="G127" s="53"/>
      <c r="H127" s="53"/>
      <c r="I127" s="53"/>
      <c r="J127" s="53"/>
      <c r="K127" s="53"/>
      <c r="L127" s="53"/>
      <c r="M127" s="53"/>
    </row>
    <row r="128" spans="1:13">
      <c r="A128" s="53"/>
      <c r="B128" s="53"/>
      <c r="C128" s="53"/>
      <c r="D128" s="52"/>
      <c r="E128" s="53"/>
      <c r="F128" s="53"/>
      <c r="G128" s="53"/>
      <c r="H128" s="53"/>
      <c r="I128" s="53"/>
      <c r="J128" s="53"/>
      <c r="K128" s="53"/>
      <c r="L128" s="53"/>
      <c r="M128" s="53"/>
    </row>
    <row r="129" spans="1:13">
      <c r="A129" s="53"/>
      <c r="B129" s="53"/>
      <c r="C129" s="53"/>
      <c r="D129" s="52"/>
      <c r="E129" s="53"/>
      <c r="F129" s="53"/>
      <c r="G129" s="53"/>
      <c r="H129" s="53"/>
      <c r="I129" s="53"/>
      <c r="J129" s="53"/>
      <c r="K129" s="53"/>
      <c r="L129" s="53"/>
      <c r="M129" s="53"/>
    </row>
    <row r="130" spans="1:13">
      <c r="A130" s="53"/>
      <c r="B130" s="53"/>
      <c r="C130" s="53"/>
      <c r="D130" s="52"/>
      <c r="E130" s="53"/>
      <c r="F130" s="53"/>
      <c r="G130" s="53"/>
      <c r="H130" s="53"/>
      <c r="I130" s="53"/>
      <c r="J130" s="53"/>
      <c r="K130" s="53"/>
      <c r="L130" s="53"/>
      <c r="M130" s="53"/>
    </row>
    <row r="131" spans="1:13">
      <c r="A131" s="53"/>
      <c r="B131" s="53"/>
      <c r="C131" s="53"/>
      <c r="D131" s="52"/>
      <c r="E131" s="53"/>
      <c r="F131" s="53"/>
      <c r="G131" s="53"/>
      <c r="H131" s="53"/>
      <c r="I131" s="53"/>
      <c r="J131" s="53"/>
      <c r="K131" s="53"/>
      <c r="L131" s="53"/>
      <c r="M131" s="53"/>
    </row>
    <row r="132" spans="1:13">
      <c r="A132" s="53"/>
      <c r="B132" s="53"/>
      <c r="C132" s="53"/>
      <c r="D132" s="52"/>
      <c r="E132" s="53"/>
      <c r="F132" s="53"/>
      <c r="G132" s="53"/>
      <c r="H132" s="53"/>
      <c r="I132" s="53"/>
      <c r="J132" s="53"/>
      <c r="K132" s="53"/>
      <c r="L132" s="53"/>
      <c r="M132" s="53"/>
    </row>
    <row r="133" spans="1:13">
      <c r="A133" s="53"/>
      <c r="B133" s="53"/>
      <c r="C133" s="53"/>
      <c r="D133" s="52"/>
      <c r="E133" s="53"/>
      <c r="F133" s="53"/>
      <c r="G133" s="53"/>
      <c r="H133" s="53"/>
      <c r="I133" s="53"/>
      <c r="J133" s="53"/>
      <c r="K133" s="53"/>
      <c r="L133" s="53"/>
      <c r="M133" s="53"/>
    </row>
    <row r="134" spans="1:13">
      <c r="A134" s="53"/>
      <c r="B134" s="53"/>
      <c r="C134" s="53"/>
      <c r="D134" s="52"/>
      <c r="E134" s="53"/>
      <c r="F134" s="53"/>
      <c r="G134" s="53"/>
      <c r="H134" s="53"/>
      <c r="I134" s="53"/>
      <c r="J134" s="53"/>
      <c r="K134" s="53"/>
      <c r="L134" s="53"/>
      <c r="M134" s="53"/>
    </row>
    <row r="135" spans="1:13">
      <c r="A135" s="53"/>
      <c r="B135" s="53"/>
      <c r="C135" s="53"/>
      <c r="D135" s="52"/>
      <c r="E135" s="53"/>
      <c r="F135" s="53"/>
      <c r="G135" s="53"/>
      <c r="H135" s="53"/>
      <c r="I135" s="53"/>
      <c r="J135" s="53"/>
      <c r="K135" s="53"/>
      <c r="L135" s="53"/>
      <c r="M135" s="53"/>
    </row>
    <row r="136" spans="1:13">
      <c r="A136" s="53"/>
      <c r="B136" s="53"/>
      <c r="C136" s="53"/>
      <c r="D136" s="52"/>
      <c r="E136" s="53"/>
      <c r="F136" s="53"/>
      <c r="G136" s="53"/>
      <c r="H136" s="53"/>
      <c r="I136" s="53"/>
      <c r="J136" s="53"/>
      <c r="K136" s="53"/>
      <c r="L136" s="53"/>
      <c r="M136" s="53"/>
    </row>
    <row r="137" spans="1:13">
      <c r="A137" s="53"/>
      <c r="B137" s="53"/>
      <c r="C137" s="53"/>
      <c r="D137" s="52"/>
      <c r="E137" s="53"/>
      <c r="F137" s="53"/>
      <c r="G137" s="53"/>
      <c r="H137" s="53"/>
      <c r="I137" s="53"/>
      <c r="J137" s="53"/>
      <c r="K137" s="53"/>
      <c r="L137" s="53"/>
      <c r="M137" s="53"/>
    </row>
    <row r="138" spans="1:13">
      <c r="A138" s="53"/>
      <c r="B138" s="53"/>
      <c r="C138" s="53"/>
      <c r="D138" s="52"/>
      <c r="E138" s="53"/>
      <c r="F138" s="53"/>
      <c r="G138" s="53"/>
      <c r="H138" s="53"/>
      <c r="I138" s="53"/>
      <c r="J138" s="53"/>
      <c r="K138" s="53"/>
      <c r="L138" s="53"/>
      <c r="M138" s="53"/>
    </row>
    <row r="139" spans="1:13">
      <c r="A139" s="53"/>
      <c r="B139" s="53"/>
      <c r="C139" s="53"/>
      <c r="D139" s="52"/>
      <c r="E139" s="53"/>
      <c r="F139" s="53"/>
      <c r="G139" s="53"/>
      <c r="H139" s="53"/>
      <c r="I139" s="53"/>
      <c r="J139" s="53"/>
      <c r="K139" s="53"/>
      <c r="L139" s="53"/>
      <c r="M139" s="53"/>
    </row>
    <row r="140" spans="1:13">
      <c r="A140" s="53"/>
      <c r="B140" s="53"/>
      <c r="C140" s="53"/>
      <c r="D140" s="52"/>
      <c r="E140" s="53"/>
      <c r="F140" s="53"/>
      <c r="G140" s="53"/>
      <c r="H140" s="53"/>
      <c r="I140" s="53"/>
      <c r="J140" s="53"/>
      <c r="K140" s="53"/>
      <c r="L140" s="53"/>
      <c r="M140" s="53"/>
    </row>
    <row r="141" spans="1:13">
      <c r="A141" s="53"/>
      <c r="B141" s="53"/>
      <c r="C141" s="53"/>
      <c r="D141" s="52"/>
      <c r="E141" s="53"/>
      <c r="F141" s="53"/>
      <c r="G141" s="53"/>
      <c r="H141" s="53"/>
      <c r="I141" s="53"/>
      <c r="J141" s="53"/>
      <c r="K141" s="53"/>
      <c r="L141" s="53"/>
      <c r="M141" s="53"/>
    </row>
    <row r="142" spans="1:13">
      <c r="A142" s="53"/>
      <c r="B142" s="53"/>
      <c r="C142" s="53"/>
      <c r="D142" s="52"/>
      <c r="E142" s="53"/>
      <c r="F142" s="53"/>
      <c r="G142" s="53"/>
      <c r="H142" s="53"/>
      <c r="I142" s="53"/>
      <c r="J142" s="53"/>
      <c r="K142" s="53"/>
      <c r="L142" s="53"/>
      <c r="M142" s="53"/>
    </row>
    <row r="143" spans="1:13">
      <c r="A143" s="53"/>
      <c r="B143" s="53"/>
      <c r="C143" s="53"/>
      <c r="D143" s="52"/>
      <c r="E143" s="53"/>
      <c r="F143" s="53"/>
      <c r="G143" s="53"/>
      <c r="H143" s="53"/>
      <c r="I143" s="53"/>
      <c r="J143" s="53"/>
      <c r="K143" s="53"/>
      <c r="L143" s="53"/>
      <c r="M143" s="53"/>
    </row>
    <row r="144" spans="1:13">
      <c r="A144" s="53"/>
      <c r="B144" s="53"/>
      <c r="C144" s="53"/>
      <c r="D144" s="52"/>
      <c r="E144" s="53"/>
      <c r="F144" s="53"/>
      <c r="G144" s="53"/>
      <c r="H144" s="53"/>
      <c r="I144" s="53"/>
      <c r="J144" s="53"/>
      <c r="K144" s="53"/>
      <c r="L144" s="53"/>
      <c r="M144" s="53"/>
    </row>
    <row r="145" spans="1:13">
      <c r="A145" s="53"/>
      <c r="B145" s="53"/>
      <c r="C145" s="53"/>
      <c r="D145" s="52"/>
      <c r="E145" s="53"/>
      <c r="F145" s="53"/>
      <c r="G145" s="53"/>
      <c r="H145" s="53"/>
      <c r="I145" s="53"/>
      <c r="J145" s="53"/>
      <c r="K145" s="53"/>
      <c r="L145" s="53"/>
      <c r="M145" s="53"/>
    </row>
    <row r="146" spans="1:13">
      <c r="A146" s="53"/>
      <c r="B146" s="53"/>
      <c r="C146" s="53"/>
      <c r="D146" s="52"/>
      <c r="E146" s="53"/>
      <c r="F146" s="53"/>
      <c r="G146" s="53"/>
      <c r="H146" s="53"/>
      <c r="I146" s="53"/>
      <c r="J146" s="53"/>
      <c r="K146" s="53"/>
      <c r="L146" s="53"/>
      <c r="M146" s="53"/>
    </row>
    <row r="147" spans="1:13">
      <c r="A147" s="53"/>
      <c r="B147" s="53"/>
      <c r="C147" s="53"/>
      <c r="D147" s="52"/>
      <c r="E147" s="53"/>
      <c r="F147" s="53"/>
      <c r="G147" s="53"/>
      <c r="H147" s="53"/>
      <c r="I147" s="53"/>
      <c r="J147" s="53"/>
      <c r="K147" s="53"/>
      <c r="L147" s="53"/>
      <c r="M147" s="53"/>
    </row>
    <row r="148" spans="1:13">
      <c r="A148" s="53"/>
      <c r="B148" s="53"/>
      <c r="C148" s="53"/>
      <c r="D148" s="52"/>
      <c r="E148" s="53"/>
      <c r="F148" s="53"/>
      <c r="G148" s="53"/>
      <c r="H148" s="53"/>
      <c r="I148" s="53"/>
      <c r="J148" s="53"/>
      <c r="K148" s="53"/>
      <c r="L148" s="53"/>
      <c r="M148" s="53"/>
    </row>
    <row r="149" spans="1:13">
      <c r="A149" s="53"/>
      <c r="B149" s="53"/>
      <c r="C149" s="53"/>
      <c r="D149" s="52"/>
      <c r="E149" s="53"/>
      <c r="F149" s="53"/>
      <c r="G149" s="53"/>
      <c r="H149" s="53"/>
      <c r="I149" s="53"/>
      <c r="J149" s="53"/>
      <c r="K149" s="53"/>
      <c r="L149" s="53"/>
      <c r="M149" s="53"/>
    </row>
    <row r="150" spans="1:13">
      <c r="A150" s="53"/>
      <c r="B150" s="53"/>
      <c r="C150" s="53"/>
      <c r="D150" s="52"/>
      <c r="E150" s="53"/>
      <c r="F150" s="53"/>
      <c r="G150" s="53"/>
      <c r="H150" s="53"/>
      <c r="I150" s="53"/>
      <c r="J150" s="53"/>
      <c r="K150" s="53"/>
      <c r="L150" s="53"/>
      <c r="M150" s="53"/>
    </row>
    <row r="151" spans="1:13">
      <c r="A151" s="53"/>
      <c r="B151" s="53"/>
      <c r="C151" s="53"/>
      <c r="D151" s="52"/>
      <c r="E151" s="53"/>
      <c r="F151" s="53"/>
      <c r="G151" s="53"/>
      <c r="H151" s="53"/>
      <c r="I151" s="53"/>
      <c r="J151" s="53"/>
      <c r="K151" s="53"/>
      <c r="L151" s="53"/>
      <c r="M151" s="53"/>
    </row>
    <row r="152" spans="1:13">
      <c r="A152" s="53"/>
      <c r="B152" s="53"/>
      <c r="C152" s="53"/>
      <c r="D152" s="52"/>
      <c r="E152" s="53"/>
      <c r="F152" s="53"/>
      <c r="G152" s="53"/>
      <c r="H152" s="53"/>
      <c r="I152" s="53"/>
      <c r="J152" s="53"/>
      <c r="K152" s="53"/>
      <c r="L152" s="53"/>
      <c r="M152" s="53"/>
    </row>
    <row r="153" spans="1:13">
      <c r="A153" s="53"/>
      <c r="B153" s="53"/>
      <c r="C153" s="53"/>
      <c r="D153" s="52"/>
      <c r="E153" s="53"/>
      <c r="F153" s="53"/>
      <c r="G153" s="53"/>
      <c r="H153" s="53"/>
      <c r="I153" s="53"/>
      <c r="J153" s="53"/>
      <c r="K153" s="53"/>
      <c r="L153" s="53"/>
      <c r="M153" s="53"/>
    </row>
    <row r="154" spans="1:13">
      <c r="A154" s="53"/>
      <c r="B154" s="53"/>
      <c r="C154" s="53"/>
      <c r="D154" s="52"/>
      <c r="E154" s="53"/>
      <c r="F154" s="53"/>
      <c r="G154" s="53"/>
      <c r="H154" s="53"/>
      <c r="I154" s="53"/>
      <c r="J154" s="53"/>
      <c r="K154" s="53"/>
      <c r="L154" s="53"/>
      <c r="M154" s="53"/>
    </row>
    <row r="155" spans="1:13">
      <c r="A155" s="53"/>
      <c r="B155" s="53"/>
      <c r="C155" s="53"/>
      <c r="D155" s="52"/>
      <c r="E155" s="53"/>
      <c r="F155" s="53"/>
      <c r="G155" s="53"/>
      <c r="H155" s="53"/>
      <c r="I155" s="53"/>
      <c r="J155" s="53"/>
      <c r="K155" s="53"/>
      <c r="L155" s="53"/>
      <c r="M155" s="53"/>
    </row>
    <row r="156" spans="1:13">
      <c r="A156" s="53"/>
      <c r="B156" s="53"/>
      <c r="C156" s="53"/>
      <c r="D156" s="52"/>
      <c r="E156" s="53"/>
      <c r="F156" s="53"/>
      <c r="G156" s="53"/>
      <c r="H156" s="53"/>
      <c r="I156" s="53"/>
      <c r="J156" s="53"/>
      <c r="K156" s="53"/>
      <c r="L156" s="53"/>
      <c r="M156" s="53"/>
    </row>
    <row r="157" spans="1:13">
      <c r="A157" s="53"/>
      <c r="B157" s="53"/>
      <c r="C157" s="53"/>
      <c r="D157" s="52"/>
      <c r="E157" s="53"/>
      <c r="F157" s="53"/>
      <c r="G157" s="53"/>
      <c r="H157" s="53"/>
      <c r="I157" s="53"/>
      <c r="J157" s="53"/>
      <c r="K157" s="53"/>
      <c r="L157" s="53"/>
      <c r="M157" s="53"/>
    </row>
    <row r="158" spans="1:13">
      <c r="A158" s="53"/>
      <c r="B158" s="53"/>
      <c r="C158" s="53"/>
      <c r="D158" s="52"/>
      <c r="E158" s="53"/>
      <c r="F158" s="53"/>
      <c r="G158" s="53"/>
      <c r="H158" s="53"/>
      <c r="I158" s="53"/>
      <c r="J158" s="53"/>
      <c r="K158" s="53"/>
      <c r="L158" s="53"/>
      <c r="M158" s="53"/>
    </row>
    <row r="159" spans="1:13">
      <c r="A159" s="53"/>
      <c r="B159" s="53"/>
      <c r="C159" s="53"/>
      <c r="D159" s="52"/>
      <c r="E159" s="53"/>
      <c r="F159" s="53"/>
      <c r="G159" s="53"/>
      <c r="H159" s="53"/>
      <c r="I159" s="53"/>
      <c r="J159" s="53"/>
      <c r="K159" s="53"/>
      <c r="L159" s="53"/>
      <c r="M159" s="53"/>
    </row>
    <row r="160" spans="1:13">
      <c r="A160" s="53"/>
      <c r="B160" s="53"/>
      <c r="C160" s="53"/>
      <c r="D160" s="52"/>
      <c r="E160" s="53"/>
      <c r="F160" s="53"/>
      <c r="G160" s="53"/>
      <c r="H160" s="53"/>
      <c r="I160" s="53"/>
      <c r="J160" s="53"/>
      <c r="K160" s="53"/>
      <c r="L160" s="53"/>
      <c r="M160" s="53"/>
    </row>
    <row r="161" spans="1:13">
      <c r="A161" s="53"/>
      <c r="B161" s="53"/>
      <c r="C161" s="53"/>
      <c r="D161" s="52"/>
      <c r="E161" s="53"/>
      <c r="F161" s="53"/>
      <c r="G161" s="53"/>
      <c r="H161" s="53"/>
      <c r="I161" s="53"/>
      <c r="J161" s="53"/>
      <c r="K161" s="53"/>
      <c r="L161" s="53"/>
      <c r="M161" s="53"/>
    </row>
    <row r="162" spans="1:13">
      <c r="A162" s="53"/>
      <c r="B162" s="53"/>
      <c r="C162" s="53"/>
      <c r="D162" s="52"/>
      <c r="E162" s="53"/>
      <c r="F162" s="53"/>
      <c r="G162" s="53"/>
      <c r="H162" s="53"/>
      <c r="I162" s="53"/>
      <c r="J162" s="53"/>
      <c r="K162" s="53"/>
      <c r="L162" s="53"/>
      <c r="M162" s="53"/>
    </row>
    <row r="163" spans="1:13">
      <c r="A163" s="53"/>
      <c r="B163" s="53"/>
      <c r="C163" s="53"/>
      <c r="D163" s="52"/>
      <c r="E163" s="53"/>
      <c r="F163" s="53"/>
      <c r="G163" s="53"/>
      <c r="H163" s="53"/>
      <c r="I163" s="53"/>
      <c r="J163" s="53"/>
      <c r="K163" s="53"/>
      <c r="L163" s="53"/>
      <c r="M163" s="53"/>
    </row>
    <row r="164" spans="1:13">
      <c r="A164" s="53"/>
      <c r="B164" s="53"/>
      <c r="C164" s="53"/>
      <c r="D164" s="52"/>
      <c r="E164" s="53"/>
      <c r="F164" s="53"/>
      <c r="G164" s="53"/>
      <c r="H164" s="53"/>
      <c r="I164" s="53"/>
      <c r="J164" s="53"/>
      <c r="K164" s="53"/>
      <c r="L164" s="53"/>
      <c r="M164" s="53"/>
    </row>
    <row r="165" spans="1:13">
      <c r="A165" s="53"/>
      <c r="B165" s="53"/>
      <c r="C165" s="53"/>
      <c r="D165" s="52"/>
      <c r="E165" s="53"/>
      <c r="F165" s="53"/>
      <c r="G165" s="53"/>
      <c r="H165" s="53"/>
      <c r="I165" s="53"/>
      <c r="J165" s="53"/>
      <c r="K165" s="53"/>
      <c r="L165" s="53"/>
      <c r="M165" s="53"/>
    </row>
    <row r="166" spans="1:13">
      <c r="A166" s="53"/>
      <c r="B166" s="53"/>
      <c r="C166" s="53"/>
      <c r="D166" s="52"/>
      <c r="E166" s="53"/>
      <c r="F166" s="53"/>
      <c r="G166" s="53"/>
      <c r="H166" s="53"/>
      <c r="I166" s="53"/>
      <c r="J166" s="53"/>
      <c r="K166" s="53"/>
      <c r="L166" s="53"/>
      <c r="M166" s="53"/>
    </row>
    <row r="167" spans="1:13">
      <c r="A167" s="53"/>
      <c r="B167" s="53"/>
      <c r="C167" s="53"/>
      <c r="D167" s="52"/>
      <c r="E167" s="53"/>
      <c r="F167" s="53"/>
      <c r="G167" s="53"/>
      <c r="H167" s="53"/>
      <c r="I167" s="53"/>
      <c r="J167" s="53"/>
      <c r="K167" s="53"/>
      <c r="L167" s="53"/>
      <c r="M167" s="53"/>
    </row>
    <row r="168" spans="1:13">
      <c r="A168" s="53"/>
      <c r="B168" s="53"/>
      <c r="C168" s="53"/>
      <c r="D168" s="52"/>
      <c r="E168" s="53"/>
      <c r="F168" s="53"/>
      <c r="G168" s="53"/>
      <c r="H168" s="53"/>
      <c r="I168" s="53"/>
      <c r="J168" s="53"/>
      <c r="K168" s="53"/>
      <c r="L168" s="53"/>
      <c r="M168" s="53"/>
    </row>
    <row r="169" spans="1:13">
      <c r="A169" s="53"/>
      <c r="B169" s="53"/>
      <c r="C169" s="53"/>
      <c r="D169" s="52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>
      <c r="A170" s="53"/>
      <c r="B170" s="53"/>
      <c r="C170" s="53"/>
      <c r="D170" s="52"/>
      <c r="E170" s="53"/>
      <c r="F170" s="53"/>
      <c r="G170" s="53"/>
      <c r="H170" s="53"/>
      <c r="I170" s="53"/>
      <c r="J170" s="53"/>
      <c r="K170" s="53"/>
      <c r="L170" s="53"/>
      <c r="M170" s="53"/>
    </row>
    <row r="171" spans="1:13">
      <c r="A171" s="53"/>
      <c r="B171" s="53"/>
      <c r="C171" s="53"/>
      <c r="D171" s="52"/>
      <c r="E171" s="53"/>
      <c r="F171" s="53"/>
      <c r="G171" s="53"/>
      <c r="H171" s="53"/>
      <c r="I171" s="53"/>
      <c r="J171" s="53"/>
      <c r="K171" s="53"/>
      <c r="L171" s="53"/>
      <c r="M171" s="53"/>
    </row>
    <row r="172" spans="1:13">
      <c r="A172" s="53"/>
      <c r="B172" s="53"/>
      <c r="C172" s="53"/>
      <c r="D172" s="52"/>
      <c r="E172" s="53"/>
      <c r="F172" s="53"/>
      <c r="G172" s="53"/>
      <c r="H172" s="53"/>
      <c r="I172" s="53"/>
      <c r="J172" s="53"/>
      <c r="K172" s="53"/>
      <c r="L172" s="53"/>
      <c r="M172" s="53"/>
    </row>
    <row r="173" spans="1:13">
      <c r="A173" s="53"/>
      <c r="B173" s="53"/>
      <c r="C173" s="53"/>
      <c r="D173" s="52"/>
      <c r="E173" s="53"/>
      <c r="F173" s="53"/>
      <c r="G173" s="53"/>
      <c r="H173" s="53"/>
      <c r="I173" s="53"/>
      <c r="J173" s="53"/>
      <c r="K173" s="53"/>
      <c r="L173" s="53"/>
      <c r="M173" s="53"/>
    </row>
    <row r="174" spans="1:13">
      <c r="A174" s="53"/>
      <c r="B174" s="53"/>
      <c r="C174" s="53"/>
      <c r="D174" s="52"/>
      <c r="E174" s="53"/>
      <c r="F174" s="53"/>
      <c r="G174" s="53"/>
      <c r="H174" s="53"/>
      <c r="I174" s="53"/>
      <c r="J174" s="53"/>
      <c r="K174" s="53"/>
      <c r="L174" s="53"/>
      <c r="M174" s="53"/>
    </row>
    <row r="175" spans="1:13">
      <c r="A175" s="53"/>
      <c r="B175" s="53"/>
      <c r="C175" s="53"/>
      <c r="D175" s="52"/>
      <c r="E175" s="53"/>
      <c r="F175" s="53"/>
      <c r="G175" s="53"/>
      <c r="H175" s="53"/>
      <c r="I175" s="53"/>
      <c r="J175" s="53"/>
      <c r="K175" s="53"/>
      <c r="L175" s="53"/>
      <c r="M175" s="53"/>
    </row>
    <row r="176" spans="1:13">
      <c r="A176" s="53"/>
      <c r="B176" s="53"/>
      <c r="C176" s="53"/>
      <c r="D176" s="52"/>
      <c r="E176" s="53"/>
      <c r="F176" s="53"/>
      <c r="G176" s="53"/>
      <c r="H176" s="53"/>
      <c r="I176" s="53"/>
      <c r="J176" s="53"/>
      <c r="K176" s="53"/>
      <c r="L176" s="53"/>
      <c r="M176" s="53"/>
    </row>
    <row r="177" spans="1:13">
      <c r="A177" s="53"/>
      <c r="B177" s="53"/>
      <c r="C177" s="53"/>
      <c r="D177" s="52"/>
      <c r="E177" s="53"/>
      <c r="F177" s="53"/>
      <c r="G177" s="53"/>
      <c r="H177" s="53"/>
      <c r="I177" s="53"/>
      <c r="J177" s="53"/>
      <c r="K177" s="53"/>
      <c r="L177" s="53"/>
      <c r="M177" s="53"/>
    </row>
    <row r="178" spans="1:13">
      <c r="A178" s="53"/>
      <c r="B178" s="53"/>
      <c r="C178" s="53"/>
      <c r="D178" s="52"/>
      <c r="E178" s="53"/>
      <c r="F178" s="53"/>
      <c r="G178" s="53"/>
      <c r="H178" s="53"/>
      <c r="I178" s="53"/>
      <c r="J178" s="53"/>
      <c r="K178" s="53"/>
      <c r="L178" s="53"/>
      <c r="M178" s="53"/>
    </row>
    <row r="179" spans="1:13">
      <c r="A179" s="53"/>
      <c r="B179" s="53"/>
      <c r="C179" s="53"/>
      <c r="D179" s="52"/>
      <c r="E179" s="53"/>
      <c r="F179" s="53"/>
      <c r="G179" s="53"/>
      <c r="H179" s="53"/>
      <c r="I179" s="53"/>
      <c r="J179" s="53"/>
      <c r="K179" s="53"/>
      <c r="L179" s="53"/>
      <c r="M179" s="53"/>
    </row>
    <row r="180" spans="1:13">
      <c r="A180" s="53"/>
      <c r="B180" s="53"/>
      <c r="C180" s="53"/>
      <c r="D180" s="52"/>
      <c r="E180" s="53"/>
      <c r="F180" s="53"/>
      <c r="G180" s="53"/>
      <c r="H180" s="53"/>
      <c r="I180" s="53"/>
      <c r="J180" s="53"/>
      <c r="K180" s="53"/>
      <c r="L180" s="53"/>
      <c r="M180" s="53"/>
    </row>
    <row r="181" spans="1:13">
      <c r="A181" s="53"/>
      <c r="B181" s="53"/>
      <c r="C181" s="53"/>
      <c r="D181" s="52"/>
      <c r="E181" s="53"/>
      <c r="F181" s="53"/>
      <c r="G181" s="53"/>
      <c r="H181" s="53"/>
      <c r="I181" s="53"/>
      <c r="J181" s="53"/>
      <c r="K181" s="53"/>
      <c r="L181" s="53"/>
      <c r="M181" s="53"/>
    </row>
    <row r="182" spans="1:13">
      <c r="A182" s="53"/>
      <c r="B182" s="53"/>
      <c r="C182" s="53"/>
      <c r="D182" s="52"/>
      <c r="E182" s="53"/>
      <c r="F182" s="53"/>
      <c r="G182" s="53"/>
      <c r="H182" s="53"/>
      <c r="I182" s="53"/>
      <c r="J182" s="53"/>
      <c r="K182" s="53"/>
      <c r="L182" s="53"/>
      <c r="M182" s="53"/>
    </row>
    <row r="183" spans="1:13">
      <c r="A183" s="53"/>
      <c r="B183" s="53"/>
      <c r="C183" s="53"/>
      <c r="D183" s="52"/>
      <c r="E183" s="53"/>
      <c r="F183" s="53"/>
      <c r="G183" s="53"/>
      <c r="H183" s="53"/>
      <c r="I183" s="53"/>
      <c r="J183" s="53"/>
      <c r="K183" s="53"/>
      <c r="L183" s="53"/>
      <c r="M183" s="53"/>
    </row>
    <row r="184" spans="1:13">
      <c r="A184" s="53"/>
      <c r="B184" s="53"/>
      <c r="C184" s="53"/>
      <c r="D184" s="52"/>
      <c r="E184" s="53"/>
      <c r="F184" s="53"/>
      <c r="G184" s="53"/>
      <c r="H184" s="53"/>
      <c r="I184" s="53"/>
      <c r="J184" s="53"/>
      <c r="K184" s="53"/>
      <c r="L184" s="53"/>
      <c r="M184" s="53"/>
    </row>
    <row r="185" spans="1:13">
      <c r="A185" s="53"/>
      <c r="B185" s="53"/>
      <c r="C185" s="53"/>
      <c r="D185" s="52"/>
      <c r="E185" s="53"/>
      <c r="F185" s="53"/>
      <c r="G185" s="53"/>
      <c r="H185" s="53"/>
      <c r="I185" s="53"/>
      <c r="J185" s="53"/>
      <c r="K185" s="53"/>
      <c r="L185" s="53"/>
      <c r="M185" s="53"/>
    </row>
    <row r="186" spans="1:13">
      <c r="A186" s="53"/>
      <c r="B186" s="53"/>
      <c r="C186" s="53"/>
      <c r="D186" s="52"/>
      <c r="E186" s="53"/>
      <c r="F186" s="53"/>
      <c r="G186" s="53"/>
      <c r="H186" s="53"/>
      <c r="I186" s="53"/>
      <c r="J186" s="53"/>
      <c r="K186" s="53"/>
      <c r="L186" s="53"/>
      <c r="M186" s="53"/>
    </row>
    <row r="187" spans="1:13">
      <c r="A187" s="53"/>
      <c r="B187" s="53"/>
      <c r="C187" s="53"/>
      <c r="D187" s="52"/>
      <c r="E187" s="53"/>
      <c r="F187" s="53"/>
      <c r="G187" s="53"/>
      <c r="H187" s="53"/>
      <c r="I187" s="53"/>
      <c r="J187" s="53"/>
      <c r="K187" s="53"/>
      <c r="L187" s="53"/>
      <c r="M187" s="53"/>
    </row>
    <row r="188" spans="1:13">
      <c r="A188" s="53"/>
      <c r="B188" s="53"/>
      <c r="C188" s="53"/>
      <c r="D188" s="52"/>
      <c r="E188" s="53"/>
      <c r="F188" s="53"/>
      <c r="G188" s="53"/>
      <c r="H188" s="53"/>
      <c r="I188" s="53"/>
      <c r="J188" s="53"/>
      <c r="K188" s="53"/>
      <c r="L188" s="53"/>
      <c r="M188" s="53"/>
    </row>
    <row r="189" spans="1:13">
      <c r="A189" s="53"/>
      <c r="B189" s="53"/>
      <c r="C189" s="53"/>
      <c r="D189" s="52"/>
      <c r="E189" s="53"/>
      <c r="F189" s="53"/>
      <c r="G189" s="53"/>
      <c r="H189" s="53"/>
      <c r="I189" s="53"/>
      <c r="J189" s="53"/>
      <c r="K189" s="53"/>
      <c r="L189" s="53"/>
      <c r="M189" s="53"/>
    </row>
    <row r="190" spans="1:13">
      <c r="A190" s="53"/>
      <c r="B190" s="53"/>
      <c r="C190" s="53"/>
      <c r="D190" s="52"/>
      <c r="E190" s="53"/>
      <c r="F190" s="53"/>
      <c r="G190" s="53"/>
      <c r="H190" s="53"/>
      <c r="I190" s="53"/>
      <c r="J190" s="53"/>
      <c r="K190" s="53"/>
      <c r="L190" s="53"/>
      <c r="M190" s="53"/>
    </row>
    <row r="191" spans="1:13">
      <c r="A191" s="53"/>
      <c r="B191" s="53"/>
      <c r="C191" s="53"/>
      <c r="D191" s="52"/>
      <c r="E191" s="53"/>
      <c r="F191" s="53"/>
      <c r="G191" s="53"/>
      <c r="H191" s="53"/>
      <c r="I191" s="53"/>
      <c r="J191" s="53"/>
      <c r="K191" s="53"/>
      <c r="L191" s="53"/>
      <c r="M191" s="53"/>
    </row>
    <row r="192" spans="1:13">
      <c r="A192" s="53"/>
      <c r="B192" s="53"/>
      <c r="C192" s="53"/>
      <c r="D192" s="52"/>
      <c r="E192" s="53"/>
      <c r="F192" s="53"/>
      <c r="G192" s="53"/>
      <c r="H192" s="53"/>
      <c r="I192" s="53"/>
      <c r="J192" s="53"/>
      <c r="K192" s="53"/>
      <c r="L192" s="53"/>
      <c r="M192" s="53"/>
    </row>
    <row r="193" spans="1:13">
      <c r="A193" s="53"/>
      <c r="B193" s="53"/>
      <c r="C193" s="53"/>
      <c r="D193" s="52"/>
      <c r="E193" s="53"/>
      <c r="F193" s="53"/>
      <c r="G193" s="53"/>
      <c r="H193" s="53"/>
      <c r="I193" s="53"/>
      <c r="J193" s="53"/>
      <c r="K193" s="53"/>
      <c r="L193" s="53"/>
      <c r="M193" s="53"/>
    </row>
    <row r="194" spans="1:13">
      <c r="A194" s="53"/>
      <c r="B194" s="53"/>
      <c r="C194" s="53"/>
      <c r="D194" s="52"/>
      <c r="E194" s="53"/>
      <c r="F194" s="53"/>
      <c r="G194" s="53"/>
      <c r="H194" s="53"/>
      <c r="I194" s="53"/>
      <c r="J194" s="53"/>
      <c r="K194" s="53"/>
      <c r="L194" s="53"/>
      <c r="M194" s="53"/>
    </row>
    <row r="195" spans="1:13">
      <c r="A195" s="53"/>
      <c r="B195" s="53"/>
      <c r="C195" s="53"/>
      <c r="D195" s="52"/>
      <c r="E195" s="53"/>
      <c r="F195" s="53"/>
      <c r="G195" s="53"/>
      <c r="H195" s="53"/>
      <c r="I195" s="53"/>
      <c r="J195" s="53"/>
      <c r="K195" s="53"/>
      <c r="L195" s="53"/>
      <c r="M195" s="53"/>
    </row>
    <row r="196" spans="1:13">
      <c r="A196" s="53"/>
      <c r="B196" s="53"/>
      <c r="C196" s="53"/>
      <c r="D196" s="52"/>
      <c r="E196" s="53"/>
      <c r="F196" s="53"/>
      <c r="G196" s="53"/>
      <c r="H196" s="53"/>
      <c r="I196" s="53"/>
      <c r="J196" s="53"/>
      <c r="K196" s="53"/>
      <c r="L196" s="53"/>
      <c r="M196" s="53"/>
    </row>
    <row r="197" spans="1:13">
      <c r="A197" s="53"/>
      <c r="B197" s="53"/>
      <c r="C197" s="53"/>
      <c r="D197" s="52"/>
      <c r="E197" s="53"/>
      <c r="F197" s="53"/>
      <c r="G197" s="53"/>
      <c r="H197" s="53"/>
      <c r="I197" s="53"/>
      <c r="J197" s="53"/>
      <c r="K197" s="53"/>
      <c r="L197" s="53"/>
      <c r="M197" s="53"/>
    </row>
    <row r="198" spans="1:13">
      <c r="A198" s="53"/>
      <c r="B198" s="53"/>
      <c r="C198" s="53"/>
      <c r="D198" s="52"/>
      <c r="E198" s="53"/>
      <c r="F198" s="53"/>
      <c r="G198" s="53"/>
      <c r="H198" s="53"/>
      <c r="I198" s="53"/>
      <c r="J198" s="53"/>
      <c r="K198" s="53"/>
      <c r="L198" s="53"/>
      <c r="M198" s="53"/>
    </row>
    <row r="199" spans="1:13">
      <c r="A199" s="53"/>
      <c r="B199" s="53"/>
      <c r="C199" s="53"/>
      <c r="D199" s="52"/>
      <c r="E199" s="53"/>
      <c r="F199" s="53"/>
      <c r="G199" s="53"/>
      <c r="H199" s="53"/>
      <c r="I199" s="53"/>
      <c r="J199" s="53"/>
      <c r="K199" s="53"/>
      <c r="L199" s="53"/>
      <c r="M199" s="53"/>
    </row>
    <row r="200" spans="1:13">
      <c r="A200" s="53"/>
      <c r="B200" s="53"/>
      <c r="C200" s="53"/>
      <c r="D200" s="52"/>
      <c r="E200" s="53"/>
      <c r="F200" s="53"/>
      <c r="G200" s="53"/>
      <c r="H200" s="53"/>
      <c r="I200" s="53"/>
      <c r="J200" s="53"/>
      <c r="K200" s="53"/>
      <c r="L200" s="53"/>
      <c r="M200" s="53"/>
    </row>
    <row r="201" spans="1:13">
      <c r="A201" s="53"/>
      <c r="B201" s="53"/>
      <c r="C201" s="53"/>
      <c r="D201" s="52"/>
      <c r="E201" s="53"/>
      <c r="F201" s="53"/>
      <c r="G201" s="53"/>
      <c r="H201" s="53"/>
      <c r="I201" s="53"/>
      <c r="J201" s="53"/>
      <c r="K201" s="53"/>
      <c r="L201" s="53"/>
      <c r="M201" s="53"/>
    </row>
    <row r="202" spans="1:13">
      <c r="A202" s="53"/>
      <c r="B202" s="53"/>
      <c r="C202" s="53"/>
      <c r="D202" s="52"/>
      <c r="E202" s="53"/>
      <c r="F202" s="53"/>
      <c r="G202" s="53"/>
      <c r="H202" s="53"/>
      <c r="I202" s="53"/>
      <c r="J202" s="53"/>
      <c r="K202" s="53"/>
      <c r="L202" s="53"/>
      <c r="M202" s="53"/>
    </row>
    <row r="203" spans="1:13">
      <c r="A203" s="53"/>
      <c r="B203" s="53"/>
      <c r="C203" s="53"/>
      <c r="D203" s="52"/>
      <c r="E203" s="53"/>
      <c r="F203" s="53"/>
      <c r="G203" s="53"/>
      <c r="H203" s="53"/>
      <c r="I203" s="53"/>
      <c r="J203" s="53"/>
      <c r="K203" s="53"/>
      <c r="L203" s="53"/>
      <c r="M203" s="53"/>
    </row>
    <row r="204" spans="1:13">
      <c r="A204" s="53"/>
      <c r="B204" s="53"/>
      <c r="C204" s="53"/>
      <c r="D204" s="52"/>
      <c r="E204" s="53"/>
      <c r="F204" s="53"/>
      <c r="G204" s="53"/>
      <c r="H204" s="53"/>
      <c r="I204" s="53"/>
      <c r="J204" s="53"/>
      <c r="K204" s="53"/>
      <c r="L204" s="53"/>
      <c r="M204" s="53"/>
    </row>
    <row r="205" spans="1:13">
      <c r="A205" s="53"/>
      <c r="B205" s="53"/>
      <c r="C205" s="53"/>
      <c r="D205" s="52"/>
      <c r="E205" s="53"/>
      <c r="F205" s="53"/>
      <c r="G205" s="53"/>
      <c r="H205" s="53"/>
      <c r="I205" s="53"/>
      <c r="J205" s="53"/>
      <c r="K205" s="53"/>
      <c r="L205" s="53"/>
      <c r="M205" s="53"/>
    </row>
    <row r="206" spans="1:13">
      <c r="A206" s="53"/>
      <c r="B206" s="53"/>
      <c r="C206" s="53"/>
      <c r="D206" s="52"/>
      <c r="E206" s="53"/>
      <c r="F206" s="53"/>
      <c r="G206" s="53"/>
      <c r="H206" s="53"/>
      <c r="I206" s="53"/>
      <c r="J206" s="53"/>
      <c r="K206" s="53"/>
      <c r="L206" s="53"/>
      <c r="M206" s="53"/>
    </row>
    <row r="207" spans="1:13">
      <c r="A207" s="53"/>
      <c r="B207" s="53"/>
      <c r="C207" s="53"/>
      <c r="D207" s="52"/>
      <c r="E207" s="53"/>
      <c r="F207" s="53"/>
      <c r="G207" s="53"/>
      <c r="H207" s="53"/>
      <c r="I207" s="53"/>
      <c r="J207" s="53"/>
      <c r="K207" s="53"/>
      <c r="L207" s="53"/>
      <c r="M207" s="53"/>
    </row>
    <row r="208" spans="1:13">
      <c r="A208" s="53"/>
      <c r="B208" s="53"/>
      <c r="C208" s="53"/>
      <c r="D208" s="52"/>
      <c r="E208" s="53"/>
      <c r="F208" s="53"/>
      <c r="G208" s="53"/>
      <c r="H208" s="53"/>
      <c r="I208" s="53"/>
      <c r="J208" s="53"/>
      <c r="K208" s="53"/>
      <c r="L208" s="53"/>
      <c r="M208" s="53"/>
    </row>
    <row r="209" spans="1:13">
      <c r="A209" s="53"/>
      <c r="B209" s="53"/>
      <c r="C209" s="53"/>
      <c r="D209" s="52"/>
      <c r="E209" s="53"/>
      <c r="F209" s="53"/>
      <c r="G209" s="53"/>
      <c r="H209" s="53"/>
      <c r="I209" s="53"/>
      <c r="J209" s="53"/>
      <c r="K209" s="53"/>
      <c r="L209" s="53"/>
      <c r="M209" s="53"/>
    </row>
    <row r="210" spans="1:13">
      <c r="A210" s="53"/>
      <c r="B210" s="53"/>
      <c r="C210" s="53"/>
      <c r="D210" s="52"/>
      <c r="E210" s="53"/>
      <c r="F210" s="53"/>
      <c r="G210" s="53"/>
      <c r="H210" s="53"/>
      <c r="I210" s="53"/>
      <c r="J210" s="53"/>
      <c r="K210" s="53"/>
      <c r="L210" s="53"/>
      <c r="M210" s="53"/>
    </row>
    <row r="211" spans="1:13">
      <c r="A211" s="53"/>
      <c r="B211" s="53"/>
      <c r="C211" s="53"/>
      <c r="D211" s="52"/>
      <c r="E211" s="53"/>
      <c r="F211" s="53"/>
      <c r="G211" s="53"/>
      <c r="H211" s="53"/>
      <c r="I211" s="53"/>
      <c r="J211" s="53"/>
      <c r="K211" s="53"/>
      <c r="L211" s="53"/>
      <c r="M211" s="53"/>
    </row>
    <row r="212" spans="1:13">
      <c r="A212" s="53"/>
      <c r="B212" s="53"/>
      <c r="C212" s="53"/>
      <c r="D212" s="52"/>
      <c r="E212" s="53"/>
      <c r="F212" s="53"/>
      <c r="G212" s="53"/>
      <c r="H212" s="53"/>
      <c r="I212" s="53"/>
      <c r="J212" s="53"/>
      <c r="K212" s="53"/>
      <c r="L212" s="53"/>
      <c r="M212" s="53"/>
    </row>
    <row r="213" spans="1:13">
      <c r="A213" s="53"/>
      <c r="B213" s="53"/>
      <c r="C213" s="53"/>
      <c r="D213" s="52"/>
      <c r="E213" s="53"/>
      <c r="F213" s="53"/>
      <c r="G213" s="53"/>
      <c r="H213" s="53"/>
      <c r="I213" s="53"/>
      <c r="J213" s="53"/>
      <c r="K213" s="53"/>
      <c r="L213" s="53"/>
      <c r="M213" s="53"/>
    </row>
    <row r="214" spans="1:13">
      <c r="A214" s="53"/>
      <c r="B214" s="53"/>
      <c r="C214" s="53"/>
      <c r="D214" s="52"/>
      <c r="E214" s="53"/>
      <c r="F214" s="53"/>
      <c r="G214" s="53"/>
      <c r="H214" s="53"/>
      <c r="I214" s="53"/>
      <c r="J214" s="53"/>
      <c r="K214" s="53"/>
      <c r="L214" s="53"/>
      <c r="M214" s="53"/>
    </row>
    <row r="215" spans="1:13">
      <c r="A215" s="53"/>
      <c r="B215" s="53"/>
      <c r="C215" s="53"/>
      <c r="D215" s="52"/>
      <c r="E215" s="53"/>
      <c r="F215" s="53"/>
      <c r="G215" s="53"/>
      <c r="H215" s="53"/>
      <c r="I215" s="53"/>
      <c r="J215" s="53"/>
      <c r="K215" s="53"/>
      <c r="L215" s="53"/>
      <c r="M215" s="53"/>
    </row>
    <row r="216" spans="1:13">
      <c r="A216" s="53"/>
      <c r="B216" s="53"/>
      <c r="C216" s="53"/>
      <c r="D216" s="52"/>
      <c r="E216" s="53"/>
      <c r="F216" s="53"/>
      <c r="G216" s="53"/>
      <c r="H216" s="53"/>
      <c r="I216" s="53"/>
      <c r="J216" s="53"/>
      <c r="K216" s="53"/>
      <c r="L216" s="53"/>
      <c r="M216" s="53"/>
    </row>
    <row r="217" spans="1:13">
      <c r="A217" s="53"/>
      <c r="B217" s="53"/>
      <c r="C217" s="53"/>
      <c r="D217" s="52"/>
      <c r="E217" s="53"/>
      <c r="F217" s="53"/>
      <c r="G217" s="53"/>
      <c r="H217" s="53"/>
      <c r="I217" s="53"/>
      <c r="J217" s="53"/>
      <c r="K217" s="53"/>
      <c r="L217" s="53"/>
      <c r="M217" s="53"/>
    </row>
    <row r="218" spans="1:13">
      <c r="A218" s="53"/>
      <c r="B218" s="53"/>
      <c r="C218" s="53"/>
      <c r="D218" s="52"/>
      <c r="E218" s="53"/>
      <c r="F218" s="53"/>
      <c r="G218" s="53"/>
      <c r="H218" s="53"/>
      <c r="I218" s="53"/>
      <c r="J218" s="53"/>
      <c r="K218" s="53"/>
      <c r="L218" s="53"/>
      <c r="M218" s="53"/>
    </row>
    <row r="219" spans="1:13">
      <c r="A219" s="53"/>
      <c r="B219" s="53"/>
      <c r="C219" s="53"/>
      <c r="D219" s="52"/>
      <c r="E219" s="53"/>
      <c r="F219" s="53"/>
      <c r="G219" s="53"/>
      <c r="H219" s="53"/>
      <c r="I219" s="53"/>
      <c r="J219" s="53"/>
      <c r="K219" s="53"/>
      <c r="L219" s="53"/>
      <c r="M219" s="53"/>
    </row>
    <row r="220" spans="1:13">
      <c r="A220" s="53"/>
      <c r="B220" s="53"/>
      <c r="C220" s="53"/>
      <c r="D220" s="52"/>
      <c r="E220" s="53"/>
      <c r="F220" s="53"/>
      <c r="G220" s="53"/>
      <c r="H220" s="53"/>
      <c r="I220" s="53"/>
      <c r="J220" s="53"/>
      <c r="K220" s="53"/>
      <c r="L220" s="53"/>
      <c r="M220" s="53"/>
    </row>
    <row r="221" spans="1:13">
      <c r="A221" s="53"/>
      <c r="B221" s="53"/>
      <c r="C221" s="53"/>
      <c r="D221" s="52"/>
      <c r="E221" s="53"/>
      <c r="F221" s="53"/>
      <c r="G221" s="53"/>
      <c r="H221" s="53"/>
      <c r="I221" s="53"/>
      <c r="J221" s="53"/>
      <c r="K221" s="53"/>
      <c r="L221" s="53"/>
      <c r="M221" s="53"/>
    </row>
    <row r="222" spans="1:13">
      <c r="A222" s="53"/>
      <c r="B222" s="53"/>
      <c r="C222" s="53"/>
      <c r="D222" s="52"/>
      <c r="E222" s="53"/>
      <c r="F222" s="53"/>
      <c r="G222" s="53"/>
      <c r="H222" s="53"/>
      <c r="I222" s="53"/>
      <c r="J222" s="53"/>
      <c r="K222" s="53"/>
      <c r="L222" s="53"/>
      <c r="M222" s="53"/>
    </row>
    <row r="223" spans="1:13">
      <c r="A223" s="53"/>
      <c r="B223" s="53"/>
      <c r="C223" s="53"/>
      <c r="D223" s="52"/>
      <c r="E223" s="53"/>
      <c r="F223" s="53"/>
      <c r="G223" s="53"/>
      <c r="H223" s="53"/>
      <c r="I223" s="53"/>
      <c r="J223" s="53"/>
      <c r="K223" s="53"/>
      <c r="L223" s="53"/>
      <c r="M223" s="53"/>
    </row>
    <row r="224" spans="1:13">
      <c r="A224" s="53"/>
      <c r="B224" s="53"/>
      <c r="C224" s="53"/>
      <c r="D224" s="52"/>
      <c r="E224" s="53"/>
      <c r="F224" s="53"/>
      <c r="G224" s="53"/>
      <c r="H224" s="53"/>
      <c r="I224" s="53"/>
      <c r="J224" s="53"/>
      <c r="K224" s="53"/>
      <c r="L224" s="53"/>
      <c r="M224" s="53"/>
    </row>
    <row r="225" spans="1:13">
      <c r="A225" s="53"/>
      <c r="B225" s="53"/>
      <c r="C225" s="53"/>
      <c r="D225" s="52"/>
      <c r="E225" s="53"/>
      <c r="F225" s="53"/>
      <c r="G225" s="53"/>
      <c r="H225" s="53"/>
      <c r="I225" s="53"/>
      <c r="J225" s="53"/>
      <c r="K225" s="53"/>
      <c r="L225" s="53"/>
      <c r="M225" s="53"/>
    </row>
    <row r="226" spans="1:13">
      <c r="A226" s="53"/>
      <c r="B226" s="53"/>
      <c r="C226" s="53"/>
      <c r="D226" s="52"/>
      <c r="E226" s="53"/>
      <c r="F226" s="53"/>
      <c r="G226" s="53"/>
      <c r="H226" s="53"/>
      <c r="I226" s="53"/>
      <c r="J226" s="53"/>
      <c r="K226" s="53"/>
      <c r="L226" s="53"/>
      <c r="M226" s="53"/>
    </row>
    <row r="227" spans="1:13">
      <c r="A227" s="53"/>
      <c r="B227" s="53"/>
      <c r="C227" s="53"/>
      <c r="D227" s="52"/>
      <c r="E227" s="53"/>
      <c r="F227" s="53"/>
      <c r="G227" s="53"/>
      <c r="H227" s="53"/>
      <c r="I227" s="53"/>
      <c r="J227" s="53"/>
      <c r="K227" s="53"/>
      <c r="L227" s="53"/>
      <c r="M227" s="53"/>
    </row>
    <row r="228" spans="1:13">
      <c r="A228" s="53"/>
      <c r="B228" s="53"/>
      <c r="C228" s="53"/>
      <c r="D228" s="52"/>
      <c r="E228" s="53"/>
      <c r="F228" s="53"/>
      <c r="G228" s="53"/>
      <c r="H228" s="53"/>
      <c r="I228" s="53"/>
      <c r="J228" s="53"/>
      <c r="K228" s="53"/>
      <c r="L228" s="53"/>
      <c r="M228" s="53"/>
    </row>
    <row r="229" spans="1:13">
      <c r="A229" s="53"/>
      <c r="B229" s="53"/>
      <c r="C229" s="53"/>
      <c r="D229" s="52"/>
      <c r="E229" s="53"/>
      <c r="F229" s="53"/>
      <c r="G229" s="53"/>
      <c r="H229" s="53"/>
      <c r="I229" s="53"/>
      <c r="J229" s="53"/>
      <c r="K229" s="53"/>
      <c r="L229" s="53"/>
      <c r="M229" s="53"/>
    </row>
    <row r="230" spans="1:13">
      <c r="A230" s="53"/>
      <c r="B230" s="53"/>
      <c r="C230" s="53"/>
      <c r="D230" s="52"/>
      <c r="E230" s="53"/>
      <c r="F230" s="53"/>
      <c r="G230" s="53"/>
      <c r="H230" s="53"/>
      <c r="I230" s="53"/>
      <c r="J230" s="53"/>
      <c r="K230" s="53"/>
      <c r="L230" s="53"/>
      <c r="M230" s="53"/>
    </row>
  </sheetData>
  <mergeCells count="63">
    <mergeCell ref="C27:C28"/>
    <mergeCell ref="C41:C42"/>
    <mergeCell ref="C33:C34"/>
    <mergeCell ref="C25:C26"/>
    <mergeCell ref="C29:C30"/>
    <mergeCell ref="C35:C36"/>
    <mergeCell ref="B33:B34"/>
    <mergeCell ref="B43:B44"/>
    <mergeCell ref="C37:C38"/>
    <mergeCell ref="C31:C32"/>
    <mergeCell ref="C43:C44"/>
    <mergeCell ref="A60:C60"/>
    <mergeCell ref="C49:C50"/>
    <mergeCell ref="A5:A58"/>
    <mergeCell ref="C45:C46"/>
    <mergeCell ref="B57:B58"/>
    <mergeCell ref="B5:B6"/>
    <mergeCell ref="B13:B14"/>
    <mergeCell ref="B21:B22"/>
    <mergeCell ref="A59:C59"/>
    <mergeCell ref="C47:C48"/>
    <mergeCell ref="B31:B32"/>
    <mergeCell ref="C15:C16"/>
    <mergeCell ref="C23:C24"/>
    <mergeCell ref="C7:C8"/>
    <mergeCell ref="C11:C12"/>
    <mergeCell ref="C13:C14"/>
    <mergeCell ref="B29:B30"/>
    <mergeCell ref="B27:B28"/>
    <mergeCell ref="B17:B18"/>
    <mergeCell ref="B7:B8"/>
    <mergeCell ref="B11:B12"/>
    <mergeCell ref="B25:B26"/>
    <mergeCell ref="B23:B24"/>
    <mergeCell ref="B15:B16"/>
    <mergeCell ref="C57:C58"/>
    <mergeCell ref="B45:B46"/>
    <mergeCell ref="B49:B50"/>
    <mergeCell ref="B47:B48"/>
    <mergeCell ref="B35:B36"/>
    <mergeCell ref="B37:B38"/>
    <mergeCell ref="B51:B52"/>
    <mergeCell ref="C51:C52"/>
    <mergeCell ref="B41:B42"/>
    <mergeCell ref="C53:C54"/>
    <mergeCell ref="C55:C56"/>
    <mergeCell ref="B53:B54"/>
    <mergeCell ref="B55:B56"/>
    <mergeCell ref="B39:B40"/>
    <mergeCell ref="C39:C40"/>
    <mergeCell ref="A1:M1"/>
    <mergeCell ref="E3:K3"/>
    <mergeCell ref="B3:B4"/>
    <mergeCell ref="A3:A4"/>
    <mergeCell ref="L3:M3"/>
    <mergeCell ref="C3:C4"/>
    <mergeCell ref="C17:C18"/>
    <mergeCell ref="C5:C6"/>
    <mergeCell ref="C21:C22"/>
    <mergeCell ref="C19:C20"/>
    <mergeCell ref="B19:B20"/>
    <mergeCell ref="B9:B10"/>
    <mergeCell ref="C9:C10"/>
  </mergeCells>
  <phoneticPr fontId="14" type="noConversion"/>
  <printOptions horizontalCentered="1"/>
  <pageMargins left="0.3" right="0.3" top="0.3" bottom="0.3" header="0.1" footer="0.1"/>
  <pageSetup paperSize="9" scale="69" firstPageNumber="5" fitToHeight="0" orientation="portrait" r:id="rId1"/>
  <headerFooter>
    <oddFooter>&amp;L&amp;"MS Sans Serif,Regular"No. Form : FM/PROD-011&amp;R&amp;"MS Sans Serif,Regular"Reported by Planning Section           Page &amp;P of &amp;N</oddFooter>
  </headerFooter>
  <ignoredErrors>
    <ignoredError sqref="M41:M44 M11:M16 M19:M24 M27:M36 M38 M5:M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>
    <pageSetUpPr fitToPage="1"/>
  </sheetPr>
  <dimension ref="A1:T302"/>
  <sheetViews>
    <sheetView showGridLines="0" view="pageBreakPreview" zoomScale="85" zoomScaleNormal="75" zoomScaleSheetLayoutView="85" workbookViewId="0">
      <selection activeCell="B27" sqref="B27:B28"/>
    </sheetView>
  </sheetViews>
  <sheetFormatPr defaultColWidth="9.140625"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11" width="10.28515625" style="1" customWidth="1"/>
    <col min="12" max="14" width="15.7109375" style="1" customWidth="1"/>
    <col min="15" max="15" width="9.5703125" style="1" bestFit="1" customWidth="1"/>
    <col min="16" max="17" width="9.140625" style="1" bestFit="1"/>
    <col min="18" max="18" width="9.5703125" style="1" bestFit="1" customWidth="1"/>
    <col min="19" max="29" width="15.7109375" style="1" customWidth="1"/>
    <col min="30" max="16384" width="9.140625" style="1"/>
  </cols>
  <sheetData>
    <row r="1" spans="1:20" ht="30">
      <c r="A1" s="737" t="s">
        <v>112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0">
      <c r="A2" s="145" t="s">
        <v>76</v>
      </c>
      <c r="B2" s="29"/>
      <c r="C2" s="29"/>
      <c r="D2" s="68"/>
      <c r="E2" s="29"/>
      <c r="F2" s="29"/>
      <c r="G2" s="29"/>
      <c r="H2" s="29"/>
      <c r="I2" s="29"/>
      <c r="J2" s="29"/>
      <c r="K2" s="29"/>
      <c r="L2" s="29"/>
      <c r="M2" s="29"/>
    </row>
    <row r="3" spans="1:20" ht="12" customHeight="1">
      <c r="A3" s="740" t="s">
        <v>4</v>
      </c>
      <c r="B3" s="742" t="s">
        <v>2</v>
      </c>
      <c r="C3" s="739" t="s">
        <v>0</v>
      </c>
      <c r="D3" s="96" t="s">
        <v>11</v>
      </c>
      <c r="E3" s="738">
        <f>+PETROSEA!E3</f>
        <v>2023</v>
      </c>
      <c r="F3" s="739"/>
      <c r="G3" s="739"/>
      <c r="H3" s="739"/>
      <c r="I3" s="739"/>
      <c r="J3" s="739"/>
      <c r="K3" s="739"/>
      <c r="L3" s="746" t="s">
        <v>7</v>
      </c>
      <c r="M3" s="747"/>
    </row>
    <row r="4" spans="1:20" ht="12" customHeight="1">
      <c r="A4" s="793"/>
      <c r="B4" s="794"/>
      <c r="C4" s="795"/>
      <c r="D4" s="161" t="s">
        <v>12</v>
      </c>
      <c r="E4" s="162">
        <f>+PETROSEA!E4</f>
        <v>45067</v>
      </c>
      <c r="F4" s="169">
        <f t="shared" ref="F4:K4" si="0">+E4+1</f>
        <v>45068</v>
      </c>
      <c r="G4" s="169">
        <f t="shared" si="0"/>
        <v>45069</v>
      </c>
      <c r="H4" s="169">
        <f t="shared" si="0"/>
        <v>45070</v>
      </c>
      <c r="I4" s="169">
        <f t="shared" si="0"/>
        <v>45071</v>
      </c>
      <c r="J4" s="169">
        <f t="shared" si="0"/>
        <v>45072</v>
      </c>
      <c r="K4" s="169">
        <f t="shared" si="0"/>
        <v>45073</v>
      </c>
      <c r="L4" s="100" t="s">
        <v>8</v>
      </c>
      <c r="M4" s="101" t="s">
        <v>9</v>
      </c>
      <c r="N4" s="4"/>
      <c r="O4" s="4"/>
      <c r="P4" s="4"/>
      <c r="Q4" s="4"/>
      <c r="R4" s="4"/>
      <c r="S4" s="4"/>
      <c r="T4" s="4"/>
    </row>
    <row r="5" spans="1:20" ht="12" customHeight="1">
      <c r="A5" s="791" t="s">
        <v>28</v>
      </c>
      <c r="B5" s="765">
        <v>1</v>
      </c>
      <c r="C5" s="796" t="s">
        <v>249</v>
      </c>
      <c r="D5" s="163" t="s">
        <v>3</v>
      </c>
      <c r="E5" s="102">
        <v>3420</v>
      </c>
      <c r="F5" s="103">
        <v>4162.5</v>
      </c>
      <c r="G5" s="103">
        <v>3000</v>
      </c>
      <c r="H5" s="103">
        <v>3142.5</v>
      </c>
      <c r="I5" s="103">
        <v>3622.5</v>
      </c>
      <c r="J5" s="103">
        <v>3631.5</v>
      </c>
      <c r="K5" s="103">
        <v>4081.5</v>
      </c>
      <c r="L5" s="104">
        <f t="shared" ref="L5:L13" si="1">SUM(E5:K5)</f>
        <v>25060.5</v>
      </c>
      <c r="M5" s="105">
        <f>IF(L6=0,0,(SUMPRODUCT(E5:K5,E6:K6))/(L6))</f>
        <v>3606.2395837851354</v>
      </c>
      <c r="N5" s="4"/>
      <c r="O5" s="4"/>
    </row>
    <row r="6" spans="1:20" ht="12" customHeight="1">
      <c r="A6" s="804"/>
      <c r="B6" s="766"/>
      <c r="C6" s="797"/>
      <c r="D6" s="121" t="s">
        <v>5</v>
      </c>
      <c r="E6" s="107">
        <v>2195</v>
      </c>
      <c r="F6" s="108">
        <v>2187</v>
      </c>
      <c r="G6" s="108">
        <v>1039</v>
      </c>
      <c r="H6" s="109">
        <v>1263</v>
      </c>
      <c r="I6" s="166">
        <v>1263.02</v>
      </c>
      <c r="J6" s="164">
        <v>2190.7199999999998</v>
      </c>
      <c r="K6" s="164">
        <v>698.49</v>
      </c>
      <c r="L6" s="110">
        <f t="shared" si="1"/>
        <v>10836.23</v>
      </c>
      <c r="M6" s="111">
        <f>IF(L5=0,0,(SUMPRODUCT(E5:K5,E6:K6))/L5)</f>
        <v>1559.3480403423714</v>
      </c>
      <c r="N6" s="552">
        <v>1000</v>
      </c>
      <c r="O6" s="4"/>
    </row>
    <row r="7" spans="1:20" s="327" customFormat="1" ht="12" customHeight="1">
      <c r="A7" s="804"/>
      <c r="B7" s="766">
        <f>B5+1</f>
        <v>2</v>
      </c>
      <c r="C7" s="806" t="s">
        <v>241</v>
      </c>
      <c r="D7" s="362" t="s">
        <v>3</v>
      </c>
      <c r="E7" s="358">
        <v>2278.5</v>
      </c>
      <c r="F7" s="358">
        <v>2688</v>
      </c>
      <c r="G7" s="358">
        <v>2179.5</v>
      </c>
      <c r="H7" s="377">
        <v>2163</v>
      </c>
      <c r="I7" s="358">
        <v>2614.5</v>
      </c>
      <c r="J7" s="358">
        <v>2028</v>
      </c>
      <c r="K7" s="533">
        <v>3633</v>
      </c>
      <c r="L7" s="360">
        <f t="shared" si="1"/>
        <v>17584.5</v>
      </c>
      <c r="M7" s="361">
        <f>IF(L8=0,0,(SUMPRODUCT(E7:K7,E8:K8))/(L8))</f>
        <v>2537.5101029635211</v>
      </c>
      <c r="N7" s="5"/>
    </row>
    <row r="8" spans="1:20" s="327" customFormat="1" ht="12" customHeight="1">
      <c r="A8" s="804"/>
      <c r="B8" s="767"/>
      <c r="C8" s="808"/>
      <c r="D8" s="363" t="s">
        <v>5</v>
      </c>
      <c r="E8" s="376">
        <v>300</v>
      </c>
      <c r="F8" s="376">
        <v>1332</v>
      </c>
      <c r="G8" s="376">
        <v>1378</v>
      </c>
      <c r="H8" s="376">
        <v>1411</v>
      </c>
      <c r="I8" s="353">
        <v>1411.43</v>
      </c>
      <c r="J8" s="353">
        <v>1438.42</v>
      </c>
      <c r="K8" s="353">
        <v>1390.47</v>
      </c>
      <c r="L8" s="355">
        <f t="shared" si="1"/>
        <v>8661.32</v>
      </c>
      <c r="M8" s="356">
        <f>IF(L7=0,0,(SUMPRODUCT(E7:K7,E8:K8))/L7)</f>
        <v>1249.8613554550884</v>
      </c>
      <c r="N8" s="6"/>
    </row>
    <row r="9" spans="1:20" s="327" customFormat="1" ht="12" customHeight="1">
      <c r="A9" s="804"/>
      <c r="B9" s="766">
        <f>+B7+1</f>
        <v>3</v>
      </c>
      <c r="C9" s="524" t="s">
        <v>239</v>
      </c>
      <c r="D9" s="362" t="s">
        <v>3</v>
      </c>
      <c r="E9" s="359">
        <v>3139.5</v>
      </c>
      <c r="F9" s="359">
        <v>3129</v>
      </c>
      <c r="G9" s="359">
        <v>2877</v>
      </c>
      <c r="H9" s="359">
        <v>2730</v>
      </c>
      <c r="I9" s="359">
        <v>3706.5</v>
      </c>
      <c r="J9" s="358">
        <v>4263</v>
      </c>
      <c r="K9" s="358">
        <v>4095</v>
      </c>
      <c r="L9" s="360">
        <f t="shared" si="1"/>
        <v>23940</v>
      </c>
      <c r="M9" s="361">
        <f>IF(L10=0,0,(SUMPRODUCT(E9:K9,E10:K10))/(L10))</f>
        <v>3432.1251945153649</v>
      </c>
      <c r="N9" s="5"/>
    </row>
    <row r="10" spans="1:20" s="327" customFormat="1" ht="12" customHeight="1">
      <c r="A10" s="804"/>
      <c r="B10" s="767"/>
      <c r="C10" s="525"/>
      <c r="D10" s="363" t="s">
        <v>5</v>
      </c>
      <c r="E10" s="353">
        <v>1021</v>
      </c>
      <c r="F10" s="353">
        <v>1040</v>
      </c>
      <c r="G10" s="353">
        <v>1354</v>
      </c>
      <c r="H10" s="353">
        <v>1164</v>
      </c>
      <c r="I10" s="354">
        <v>1164.48</v>
      </c>
      <c r="J10" s="354">
        <v>1222.23</v>
      </c>
      <c r="K10" s="353">
        <v>1279.1400000000001</v>
      </c>
      <c r="L10" s="355">
        <f t="shared" si="1"/>
        <v>8244.8499999999985</v>
      </c>
      <c r="M10" s="356">
        <f>IF(L9=0,0,(SUMPRODUCT(E9:K9,E10:K10))/L9)</f>
        <v>1182.0115877192982</v>
      </c>
      <c r="N10" s="6"/>
    </row>
    <row r="11" spans="1:20" s="327" customFormat="1" ht="12" hidden="1" customHeight="1">
      <c r="A11" s="804"/>
      <c r="B11" s="766">
        <f>+B9+1</f>
        <v>4</v>
      </c>
      <c r="C11" s="524" t="s">
        <v>247</v>
      </c>
      <c r="D11" s="362" t="s">
        <v>3</v>
      </c>
      <c r="E11" s="358"/>
      <c r="F11" s="358"/>
      <c r="G11" s="358"/>
      <c r="H11" s="377"/>
      <c r="I11" s="359"/>
      <c r="J11" s="358"/>
      <c r="K11" s="358"/>
      <c r="L11" s="360">
        <f t="shared" ref="L11:L12" si="2">SUM(E11:K11)</f>
        <v>0</v>
      </c>
      <c r="M11" s="361">
        <f>IF(L12=0,0,(SUMPRODUCT(E11:K11,E12:K12))/(L12))</f>
        <v>0</v>
      </c>
      <c r="N11" s="5"/>
    </row>
    <row r="12" spans="1:20" s="327" customFormat="1" ht="12" hidden="1" customHeight="1">
      <c r="A12" s="804"/>
      <c r="B12" s="767"/>
      <c r="C12" s="525"/>
      <c r="D12" s="363" t="s">
        <v>5</v>
      </c>
      <c r="E12" s="376"/>
      <c r="F12" s="376"/>
      <c r="G12" s="376"/>
      <c r="H12" s="376"/>
      <c r="I12" s="354"/>
      <c r="J12" s="354"/>
      <c r="K12" s="353"/>
      <c r="L12" s="355">
        <f t="shared" si="2"/>
        <v>0</v>
      </c>
      <c r="M12" s="356">
        <f>IF(L11=0,0,(SUMPRODUCT(E11:K11,E12:K12))/L11)</f>
        <v>0</v>
      </c>
      <c r="N12" s="6"/>
    </row>
    <row r="13" spans="1:20" ht="12" customHeight="1">
      <c r="A13" s="804"/>
      <c r="B13" s="766">
        <f>+B9+1</f>
        <v>4</v>
      </c>
      <c r="C13" s="524" t="s">
        <v>209</v>
      </c>
      <c r="D13" s="120" t="s">
        <v>3</v>
      </c>
      <c r="E13" s="359">
        <v>1879.5</v>
      </c>
      <c r="F13" s="359">
        <v>2394</v>
      </c>
      <c r="G13" s="359">
        <v>2625</v>
      </c>
      <c r="H13" s="377">
        <v>2308.5</v>
      </c>
      <c r="I13" s="359">
        <v>2503.5</v>
      </c>
      <c r="J13" s="358">
        <v>1711.5</v>
      </c>
      <c r="K13" s="116">
        <v>136.5</v>
      </c>
      <c r="L13" s="118">
        <f t="shared" si="1"/>
        <v>13558.5</v>
      </c>
      <c r="M13" s="119">
        <f>IF(L14=0,0,(SUMPRODUCT(E13:K13,E14:K14))/(L14))</f>
        <v>1936.6671338384294</v>
      </c>
      <c r="N13" s="5"/>
    </row>
    <row r="14" spans="1:20" ht="12" customHeight="1">
      <c r="A14" s="804"/>
      <c r="B14" s="767"/>
      <c r="C14" s="525"/>
      <c r="D14" s="121" t="s">
        <v>5</v>
      </c>
      <c r="E14" s="353">
        <v>1008</v>
      </c>
      <c r="F14" s="353">
        <v>948</v>
      </c>
      <c r="G14" s="353">
        <v>2048</v>
      </c>
      <c r="H14" s="376">
        <v>1016</v>
      </c>
      <c r="I14" s="354">
        <v>1016.87</v>
      </c>
      <c r="J14" s="353">
        <v>914.33</v>
      </c>
      <c r="K14" s="108">
        <v>1407.61</v>
      </c>
      <c r="L14" s="110">
        <f t="shared" ref="L14:L26" si="3">SUM(E14:K14)</f>
        <v>8358.81</v>
      </c>
      <c r="M14" s="111">
        <f>IF(L13=0,0,(SUMPRODUCT(E13:K13,E14:K14))/L13)</f>
        <v>1193.9545381126231</v>
      </c>
      <c r="N14" s="6"/>
    </row>
    <row r="15" spans="1:20" ht="12" customHeight="1">
      <c r="A15" s="804"/>
      <c r="B15" s="766">
        <f>+B13+1</f>
        <v>5</v>
      </c>
      <c r="C15" s="524" t="s">
        <v>161</v>
      </c>
      <c r="D15" s="288" t="s">
        <v>3</v>
      </c>
      <c r="E15" s="358">
        <v>0</v>
      </c>
      <c r="F15" s="358">
        <v>0</v>
      </c>
      <c r="G15" s="358">
        <v>0</v>
      </c>
      <c r="H15" s="377">
        <v>1950</v>
      </c>
      <c r="I15" s="359">
        <v>3573</v>
      </c>
      <c r="J15" s="358">
        <v>3643.5</v>
      </c>
      <c r="K15" s="359">
        <v>3715.5</v>
      </c>
      <c r="L15" s="118">
        <f>SUM(E15:K15)</f>
        <v>12882</v>
      </c>
      <c r="M15" s="118">
        <f>IF(L16=0,0,(SUMPRODUCT(E15:K15,E16:K16))/(L16))</f>
        <v>3180.8800539043818</v>
      </c>
      <c r="N15" s="6"/>
    </row>
    <row r="16" spans="1:20" ht="12" customHeight="1">
      <c r="A16" s="804"/>
      <c r="B16" s="767"/>
      <c r="C16" s="525"/>
      <c r="D16" s="363" t="s">
        <v>5</v>
      </c>
      <c r="E16" s="353">
        <v>0</v>
      </c>
      <c r="F16" s="353">
        <v>0</v>
      </c>
      <c r="G16" s="353">
        <v>0</v>
      </c>
      <c r="H16" s="376">
        <v>922</v>
      </c>
      <c r="I16" s="354">
        <v>922.71</v>
      </c>
      <c r="J16" s="353">
        <v>746.12</v>
      </c>
      <c r="K16" s="353">
        <v>800.36</v>
      </c>
      <c r="L16" s="110">
        <f>SUM(E16:K16)</f>
        <v>3391.19</v>
      </c>
      <c r="M16" s="111">
        <f>IF(L15=0,0,(SUMPRODUCT(E15:K15,E16:K16))/L15)</f>
        <v>837.36753842571034</v>
      </c>
      <c r="N16" s="6"/>
    </row>
    <row r="17" spans="1:14" ht="12" customHeight="1">
      <c r="A17" s="804"/>
      <c r="B17" s="766">
        <f>+B13+1</f>
        <v>5</v>
      </c>
      <c r="C17" s="520" t="s">
        <v>153</v>
      </c>
      <c r="D17" s="120" t="s">
        <v>3</v>
      </c>
      <c r="E17" s="358">
        <v>3109.5</v>
      </c>
      <c r="F17" s="358">
        <v>3141</v>
      </c>
      <c r="G17" s="358">
        <v>2844</v>
      </c>
      <c r="H17" s="377">
        <v>2977.5</v>
      </c>
      <c r="I17" s="359">
        <v>3336</v>
      </c>
      <c r="J17" s="358">
        <v>3009</v>
      </c>
      <c r="K17" s="116">
        <v>3147</v>
      </c>
      <c r="L17" s="118">
        <f>SUM(E17:K17)</f>
        <v>21564</v>
      </c>
      <c r="M17" s="119">
        <f>IF(L18=0,0,(SUMPRODUCT(E17:K17,E18:K18))/(L18))</f>
        <v>3079.8995571055525</v>
      </c>
      <c r="N17" s="6"/>
    </row>
    <row r="18" spans="1:14" ht="12" customHeight="1">
      <c r="A18" s="804"/>
      <c r="B18" s="767"/>
      <c r="C18" s="521"/>
      <c r="D18" s="121" t="s">
        <v>5</v>
      </c>
      <c r="E18" s="353">
        <v>1981</v>
      </c>
      <c r="F18" s="353">
        <v>1931</v>
      </c>
      <c r="G18" s="353">
        <v>1945</v>
      </c>
      <c r="H18" s="376">
        <v>1872</v>
      </c>
      <c r="I18" s="354">
        <v>1872.56</v>
      </c>
      <c r="J18" s="353">
        <v>2220.91</v>
      </c>
      <c r="K18" s="108">
        <v>2262.15</v>
      </c>
      <c r="L18" s="110">
        <f t="shared" si="3"/>
        <v>14084.619999999999</v>
      </c>
      <c r="M18" s="111">
        <f>IF(L17=0,0,(SUMPRODUCT(E17:K17,E18:K18))/L17)</f>
        <v>2011.6497356705622</v>
      </c>
      <c r="N18" s="6"/>
    </row>
    <row r="19" spans="1:14" ht="12" customHeight="1">
      <c r="A19" s="804"/>
      <c r="B19" s="766">
        <f>+B17+1</f>
        <v>6</v>
      </c>
      <c r="C19" s="524" t="s">
        <v>254</v>
      </c>
      <c r="D19" s="120" t="s">
        <v>3</v>
      </c>
      <c r="E19" s="116">
        <v>696</v>
      </c>
      <c r="F19" s="116">
        <v>1963.5</v>
      </c>
      <c r="G19" s="116">
        <v>1251</v>
      </c>
      <c r="H19" s="176">
        <v>189</v>
      </c>
      <c r="I19" s="117">
        <v>1186.5</v>
      </c>
      <c r="J19" s="116">
        <v>693</v>
      </c>
      <c r="K19" s="116">
        <v>2761.5</v>
      </c>
      <c r="L19" s="118">
        <f>SUM(E19:K19)</f>
        <v>8740.5</v>
      </c>
      <c r="M19" s="119">
        <f>IF(L20=0,0,(SUMPRODUCT(E19:K19,E20:K20))/(L20))</f>
        <v>1255.8120714933052</v>
      </c>
      <c r="N19" s="6"/>
    </row>
    <row r="20" spans="1:14" ht="12" customHeight="1">
      <c r="A20" s="804"/>
      <c r="B20" s="767"/>
      <c r="C20" s="525"/>
      <c r="D20" s="121" t="s">
        <v>5</v>
      </c>
      <c r="E20" s="108">
        <v>1772</v>
      </c>
      <c r="F20" s="108">
        <v>300</v>
      </c>
      <c r="G20" s="108">
        <v>1300</v>
      </c>
      <c r="H20" s="175">
        <v>1016</v>
      </c>
      <c r="I20" s="109">
        <v>1500</v>
      </c>
      <c r="J20" s="108">
        <v>2093</v>
      </c>
      <c r="K20" s="108">
        <v>2093.23</v>
      </c>
      <c r="L20" s="110">
        <f t="shared" si="3"/>
        <v>10074.23</v>
      </c>
      <c r="M20" s="111">
        <f>IF(L19=0,0,(SUMPRODUCT(E19:K19,E20:K20))/L19)</f>
        <v>1447.4388930839195</v>
      </c>
      <c r="N20" s="6"/>
    </row>
    <row r="21" spans="1:14" ht="12" customHeight="1">
      <c r="A21" s="804"/>
      <c r="B21" s="766">
        <f>+B19+1</f>
        <v>7</v>
      </c>
      <c r="C21" s="540" t="s">
        <v>178</v>
      </c>
      <c r="D21" s="120" t="s">
        <v>3</v>
      </c>
      <c r="E21" s="116">
        <v>2290.5</v>
      </c>
      <c r="F21" s="116">
        <v>2541</v>
      </c>
      <c r="G21" s="116">
        <v>2413.5</v>
      </c>
      <c r="H21" s="176">
        <v>1798.5</v>
      </c>
      <c r="I21" s="117">
        <v>1197</v>
      </c>
      <c r="J21" s="116">
        <v>2226</v>
      </c>
      <c r="K21" s="116">
        <v>2478</v>
      </c>
      <c r="L21" s="118">
        <f>SUM(E21:K21)</f>
        <v>14944.5</v>
      </c>
      <c r="M21" s="119">
        <f>IF(L22=0,0,(SUMPRODUCT(E21:K21,E22:K22))/(L22))</f>
        <v>2127.1240790822008</v>
      </c>
      <c r="N21" s="6"/>
    </row>
    <row r="22" spans="1:14" ht="12" customHeight="1">
      <c r="A22" s="804"/>
      <c r="B22" s="767"/>
      <c r="C22" s="541"/>
      <c r="D22" s="121" t="s">
        <v>5</v>
      </c>
      <c r="E22" s="108">
        <v>1278</v>
      </c>
      <c r="F22" s="108">
        <v>1316</v>
      </c>
      <c r="G22" s="108">
        <v>1269</v>
      </c>
      <c r="H22" s="175">
        <v>1410</v>
      </c>
      <c r="I22" s="109">
        <v>1410.56</v>
      </c>
      <c r="J22" s="108">
        <v>1410.56</v>
      </c>
      <c r="K22" s="108">
        <v>1479.21</v>
      </c>
      <c r="L22" s="110">
        <f t="shared" si="3"/>
        <v>9573.3299999999981</v>
      </c>
      <c r="M22" s="111">
        <f>IF(L21=0,0,(SUMPRODUCT(E21:K21,E22:K22))/L21)</f>
        <v>1362.6190745759311</v>
      </c>
      <c r="N22" s="6"/>
    </row>
    <row r="23" spans="1:14" ht="12" hidden="1" customHeight="1">
      <c r="A23" s="804"/>
      <c r="B23" s="766">
        <f>+B21+1</f>
        <v>8</v>
      </c>
      <c r="C23" s="540" t="s">
        <v>238</v>
      </c>
      <c r="D23" s="120" t="s">
        <v>3</v>
      </c>
      <c r="E23" s="359"/>
      <c r="F23" s="359"/>
      <c r="G23" s="116"/>
      <c r="H23" s="176"/>
      <c r="I23" s="117"/>
      <c r="J23" s="116"/>
      <c r="K23" s="116"/>
      <c r="L23" s="118">
        <f>SUM(E23:K23)</f>
        <v>0</v>
      </c>
      <c r="M23" s="119">
        <f>IF(L24=0,0,(SUMPRODUCT(E23:K23,E24:K24))/(L24))</f>
        <v>0</v>
      </c>
      <c r="N23" s="6"/>
    </row>
    <row r="24" spans="1:14" ht="12" hidden="1" customHeight="1">
      <c r="A24" s="804"/>
      <c r="B24" s="767"/>
      <c r="C24" s="541"/>
      <c r="D24" s="121" t="s">
        <v>5</v>
      </c>
      <c r="E24" s="353"/>
      <c r="F24" s="353"/>
      <c r="G24" s="108"/>
      <c r="H24" s="175"/>
      <c r="I24" s="109"/>
      <c r="J24" s="108"/>
      <c r="K24" s="108"/>
      <c r="L24" s="110">
        <f t="shared" si="3"/>
        <v>0</v>
      </c>
      <c r="M24" s="111">
        <f>IF(L23=0,0,(SUMPRODUCT(E23:K23,E24:K24))/L23)</f>
        <v>0</v>
      </c>
      <c r="N24" s="6"/>
    </row>
    <row r="25" spans="1:14" ht="12" customHeight="1">
      <c r="A25" s="804"/>
      <c r="B25" s="766">
        <f>+B21+1</f>
        <v>8</v>
      </c>
      <c r="C25" s="540" t="s">
        <v>164</v>
      </c>
      <c r="D25" s="120" t="s">
        <v>3</v>
      </c>
      <c r="E25" s="116">
        <v>2968.5</v>
      </c>
      <c r="F25" s="116">
        <v>3025.5</v>
      </c>
      <c r="G25" s="116">
        <v>0</v>
      </c>
      <c r="H25" s="176">
        <v>0</v>
      </c>
      <c r="I25" s="117">
        <v>0</v>
      </c>
      <c r="J25" s="116">
        <v>0</v>
      </c>
      <c r="K25" s="116"/>
      <c r="L25" s="118">
        <f>SUM(E25:K25)</f>
        <v>5994</v>
      </c>
      <c r="M25" s="119">
        <f>IF(L26=0,0,(SUMPRODUCT(E25:K25,E26:K26))/(L26))</f>
        <v>3000.1695772058824</v>
      </c>
      <c r="N25" s="6"/>
    </row>
    <row r="26" spans="1:14" ht="12" customHeight="1">
      <c r="A26" s="804"/>
      <c r="B26" s="767"/>
      <c r="C26" s="541"/>
      <c r="D26" s="121" t="s">
        <v>5</v>
      </c>
      <c r="E26" s="108">
        <v>967</v>
      </c>
      <c r="F26" s="108">
        <v>1209</v>
      </c>
      <c r="G26" s="108">
        <v>0</v>
      </c>
      <c r="H26" s="175">
        <v>0</v>
      </c>
      <c r="I26" s="109">
        <v>0</v>
      </c>
      <c r="J26" s="108">
        <v>0</v>
      </c>
      <c r="K26" s="108"/>
      <c r="L26" s="110">
        <f t="shared" si="3"/>
        <v>2176</v>
      </c>
      <c r="M26" s="111">
        <f>IF(L25=0,0,(SUMPRODUCT(E25:K25,E26:K26))/L25)</f>
        <v>1089.1506506506507</v>
      </c>
      <c r="N26" s="6"/>
    </row>
    <row r="27" spans="1:14" ht="12" customHeight="1">
      <c r="A27" s="804"/>
      <c r="B27" s="766">
        <f>+B25+1</f>
        <v>9</v>
      </c>
      <c r="C27" s="540" t="s">
        <v>157</v>
      </c>
      <c r="D27" s="120" t="s">
        <v>3</v>
      </c>
      <c r="E27" s="116">
        <v>2251.5</v>
      </c>
      <c r="F27" s="116">
        <v>2688</v>
      </c>
      <c r="G27" s="116">
        <v>724.5</v>
      </c>
      <c r="H27" s="117">
        <v>0</v>
      </c>
      <c r="I27" s="117">
        <v>0</v>
      </c>
      <c r="J27" s="116">
        <v>0</v>
      </c>
      <c r="K27" s="358">
        <v>672</v>
      </c>
      <c r="L27" s="118">
        <f t="shared" ref="L27:L33" si="4">SUM(E27:K27)</f>
        <v>6336</v>
      </c>
      <c r="M27" s="119">
        <f>IF(L28=0,0,(SUMPRODUCT(E27:K27,E28:K28))/(L28))</f>
        <v>1003.9185546314884</v>
      </c>
      <c r="N27" s="6"/>
    </row>
    <row r="28" spans="1:14" ht="12" customHeight="1">
      <c r="A28" s="804"/>
      <c r="B28" s="767"/>
      <c r="C28" s="541"/>
      <c r="D28" s="121" t="s">
        <v>5</v>
      </c>
      <c r="E28" s="108">
        <v>300</v>
      </c>
      <c r="F28" s="108">
        <v>300</v>
      </c>
      <c r="G28" s="108">
        <v>1500</v>
      </c>
      <c r="H28" s="108">
        <v>0</v>
      </c>
      <c r="I28" s="108">
        <v>0</v>
      </c>
      <c r="J28" s="108">
        <v>0</v>
      </c>
      <c r="K28" s="353">
        <v>1387</v>
      </c>
      <c r="L28" s="110">
        <f t="shared" si="4"/>
        <v>3487</v>
      </c>
      <c r="M28" s="111">
        <f>IF(L27=0,0,(SUMPRODUCT(E27:K27,E28:K28))/L27)</f>
        <v>552.50378787878788</v>
      </c>
      <c r="N28" s="6"/>
    </row>
    <row r="29" spans="1:14" ht="12" customHeight="1">
      <c r="A29" s="804"/>
      <c r="B29" s="766">
        <f>+B27+1</f>
        <v>10</v>
      </c>
      <c r="C29" s="540" t="s">
        <v>151</v>
      </c>
      <c r="D29" s="120" t="s">
        <v>3</v>
      </c>
      <c r="E29" s="116">
        <v>790.5</v>
      </c>
      <c r="F29" s="116">
        <v>0</v>
      </c>
      <c r="G29" s="116">
        <v>0</v>
      </c>
      <c r="H29" s="176">
        <v>0</v>
      </c>
      <c r="I29" s="117">
        <v>0</v>
      </c>
      <c r="J29" s="116">
        <v>0</v>
      </c>
      <c r="K29" s="116"/>
      <c r="L29" s="118">
        <f t="shared" si="4"/>
        <v>790.5</v>
      </c>
      <c r="M29" s="119">
        <f>IF(L30=0,0,(SUMPRODUCT(E29:K29,E30:K30))/(L30))</f>
        <v>790.5</v>
      </c>
      <c r="N29" s="6"/>
    </row>
    <row r="30" spans="1:14" ht="12" customHeight="1">
      <c r="A30" s="804"/>
      <c r="B30" s="767"/>
      <c r="C30" s="541"/>
      <c r="D30" s="121" t="s">
        <v>5</v>
      </c>
      <c r="E30" s="108">
        <v>1316</v>
      </c>
      <c r="F30" s="108">
        <v>0</v>
      </c>
      <c r="G30" s="108">
        <v>0</v>
      </c>
      <c r="H30" s="175">
        <v>0</v>
      </c>
      <c r="I30" s="109">
        <v>0</v>
      </c>
      <c r="J30" s="108">
        <v>0</v>
      </c>
      <c r="K30" s="108"/>
      <c r="L30" s="110">
        <f t="shared" si="4"/>
        <v>1316</v>
      </c>
      <c r="M30" s="111">
        <f>IF(L29=0,0,(SUMPRODUCT(E29:K29,E30:K30))/L29)</f>
        <v>1316</v>
      </c>
      <c r="N30" s="6"/>
    </row>
    <row r="31" spans="1:14" ht="12" hidden="1" customHeight="1">
      <c r="A31" s="804"/>
      <c r="B31" s="766">
        <f>+B29+1</f>
        <v>11</v>
      </c>
      <c r="C31" s="540" t="s">
        <v>182</v>
      </c>
      <c r="D31" s="288" t="s">
        <v>3</v>
      </c>
      <c r="E31" s="116"/>
      <c r="F31" s="116"/>
      <c r="G31" s="116"/>
      <c r="H31" s="117"/>
      <c r="I31" s="117"/>
      <c r="J31" s="116"/>
      <c r="K31" s="116"/>
      <c r="L31" s="118">
        <f t="shared" si="4"/>
        <v>0</v>
      </c>
      <c r="M31" s="118">
        <f>IF(L32=0,0,(SUMPRODUCT(E31:K31,E32:K32))/(L32))</f>
        <v>0</v>
      </c>
      <c r="N31" s="6"/>
    </row>
    <row r="32" spans="1:14" ht="12" hidden="1" customHeight="1">
      <c r="A32" s="804"/>
      <c r="B32" s="767"/>
      <c r="C32" s="541"/>
      <c r="D32" s="121" t="s">
        <v>5</v>
      </c>
      <c r="E32" s="262"/>
      <c r="F32" s="108"/>
      <c r="G32" s="108"/>
      <c r="H32" s="108"/>
      <c r="I32" s="108"/>
      <c r="J32" s="108"/>
      <c r="K32" s="108"/>
      <c r="L32" s="110">
        <f t="shared" si="4"/>
        <v>0</v>
      </c>
      <c r="M32" s="111">
        <f>IF(L31=0,0,(SUMPRODUCT(E31:K31,E32:K32))/L31)</f>
        <v>0</v>
      </c>
      <c r="N32" s="6"/>
    </row>
    <row r="33" spans="1:17" ht="12" hidden="1" customHeight="1">
      <c r="A33" s="804"/>
      <c r="B33" s="766">
        <f>+B31+1</f>
        <v>12</v>
      </c>
      <c r="C33" s="540" t="s">
        <v>183</v>
      </c>
      <c r="D33" s="120" t="s">
        <v>3</v>
      </c>
      <c r="E33" s="115"/>
      <c r="F33" s="116"/>
      <c r="G33" s="117"/>
      <c r="H33" s="117"/>
      <c r="I33" s="117"/>
      <c r="J33" s="116"/>
      <c r="K33" s="116"/>
      <c r="L33" s="118">
        <f t="shared" si="4"/>
        <v>0</v>
      </c>
      <c r="M33" s="119">
        <f>IF(L34=0,0,(SUMPRODUCT(E33:K33,E34:K34))/(L34))</f>
        <v>0</v>
      </c>
      <c r="N33" s="6"/>
    </row>
    <row r="34" spans="1:17" ht="12" hidden="1" customHeight="1">
      <c r="A34" s="804"/>
      <c r="B34" s="767"/>
      <c r="C34" s="541"/>
      <c r="D34" s="121" t="s">
        <v>5</v>
      </c>
      <c r="E34" s="107"/>
      <c r="F34" s="108"/>
      <c r="G34" s="108"/>
      <c r="H34" s="108"/>
      <c r="I34" s="108"/>
      <c r="J34" s="108"/>
      <c r="K34" s="108"/>
      <c r="L34" s="110">
        <f>SUM(E34:K34)</f>
        <v>0</v>
      </c>
      <c r="M34" s="111">
        <f>IF(L33=0,0,(SUMPRODUCT(E33:K33,E34:K34))/L33)</f>
        <v>0</v>
      </c>
      <c r="N34" s="6"/>
    </row>
    <row r="35" spans="1:17" ht="12" customHeight="1">
      <c r="A35" s="804"/>
      <c r="B35" s="766">
        <f>+B29+1</f>
        <v>11</v>
      </c>
      <c r="C35" s="540" t="s">
        <v>190</v>
      </c>
      <c r="D35" s="120" t="s">
        <v>3</v>
      </c>
      <c r="E35" s="115">
        <v>3435</v>
      </c>
      <c r="F35" s="116">
        <v>3081</v>
      </c>
      <c r="G35" s="117">
        <v>3201</v>
      </c>
      <c r="H35" s="117">
        <v>2718</v>
      </c>
      <c r="I35" s="117">
        <v>3660</v>
      </c>
      <c r="J35" s="116">
        <v>3222</v>
      </c>
      <c r="K35" s="116">
        <v>4200</v>
      </c>
      <c r="L35" s="118">
        <f t="shared" ref="L35:L44" si="5">SUM(E35:K35)</f>
        <v>23517</v>
      </c>
      <c r="M35" s="119">
        <f>IF(L36=0,0,(SUMPRODUCT(E35:K35,E36:K36))/(L36))</f>
        <v>3395.1212397994091</v>
      </c>
      <c r="N35" s="6"/>
      <c r="Q35" s="1" t="s">
        <v>176</v>
      </c>
    </row>
    <row r="36" spans="1:17" ht="12" customHeight="1">
      <c r="A36" s="804"/>
      <c r="B36" s="767"/>
      <c r="C36" s="541"/>
      <c r="D36" s="121" t="s">
        <v>5</v>
      </c>
      <c r="E36" s="107">
        <v>987</v>
      </c>
      <c r="F36" s="108">
        <v>1320</v>
      </c>
      <c r="G36" s="108">
        <v>1493</v>
      </c>
      <c r="H36" s="108">
        <v>1645</v>
      </c>
      <c r="I36" s="108">
        <v>1645.52</v>
      </c>
      <c r="J36" s="109">
        <v>2125.98</v>
      </c>
      <c r="K36" s="109">
        <v>2125.98</v>
      </c>
      <c r="L36" s="110">
        <f t="shared" si="5"/>
        <v>11342.48</v>
      </c>
      <c r="M36" s="111">
        <f>IF(L35=0,0,(SUMPRODUCT(E35:K35,E36:K36))/L35)</f>
        <v>1637.5003087128459</v>
      </c>
      <c r="N36" s="6"/>
    </row>
    <row r="37" spans="1:17" s="327" customFormat="1" ht="12" customHeight="1">
      <c r="A37" s="804"/>
      <c r="B37" s="766">
        <f>+B35+1</f>
        <v>12</v>
      </c>
      <c r="C37" s="540" t="s">
        <v>251</v>
      </c>
      <c r="D37" s="362" t="s">
        <v>3</v>
      </c>
      <c r="E37" s="357"/>
      <c r="F37" s="358"/>
      <c r="G37" s="359"/>
      <c r="H37" s="359"/>
      <c r="I37" s="359"/>
      <c r="J37" s="358"/>
      <c r="K37" s="358"/>
      <c r="L37" s="360">
        <f>SUM(E37:K37)</f>
        <v>0</v>
      </c>
      <c r="M37" s="361">
        <f>IF(L38=0,0,(SUMPRODUCT(E37:K37,E38:K38))/(L38))</f>
        <v>0</v>
      </c>
      <c r="N37" s="6"/>
    </row>
    <row r="38" spans="1:17" s="327" customFormat="1" ht="12" customHeight="1">
      <c r="A38" s="804"/>
      <c r="B38" s="767"/>
      <c r="C38" s="541"/>
      <c r="D38" s="363" t="s">
        <v>5</v>
      </c>
      <c r="E38" s="352"/>
      <c r="F38" s="353"/>
      <c r="G38" s="353"/>
      <c r="H38" s="354"/>
      <c r="I38" s="354"/>
      <c r="J38" s="354"/>
      <c r="K38" s="354"/>
      <c r="L38" s="355">
        <f>SUM(E38:K38)</f>
        <v>0</v>
      </c>
      <c r="M38" s="356">
        <f>IF(L37=0,0,(SUMPRODUCT(E37:K37,E38:K38))/L37)</f>
        <v>0</v>
      </c>
      <c r="N38" s="6"/>
    </row>
    <row r="39" spans="1:17" ht="12" hidden="1" customHeight="1">
      <c r="A39" s="804"/>
      <c r="B39" s="766">
        <f>+B37+1</f>
        <v>13</v>
      </c>
      <c r="C39" s="540" t="s">
        <v>252</v>
      </c>
      <c r="D39" s="120" t="s">
        <v>3</v>
      </c>
      <c r="E39" s="115"/>
      <c r="F39" s="116"/>
      <c r="G39" s="117"/>
      <c r="H39" s="117"/>
      <c r="I39" s="117"/>
      <c r="J39" s="116"/>
      <c r="K39" s="116"/>
      <c r="L39" s="118">
        <f t="shared" si="5"/>
        <v>0</v>
      </c>
      <c r="M39" s="119">
        <f>IF(L40=0,0,(SUMPRODUCT(E39:K39,E40:K40))/(L40))</f>
        <v>0</v>
      </c>
      <c r="N39" s="6"/>
    </row>
    <row r="40" spans="1:17" ht="12" hidden="1" customHeight="1">
      <c r="A40" s="804"/>
      <c r="B40" s="767"/>
      <c r="C40" s="541"/>
      <c r="D40" s="121" t="s">
        <v>5</v>
      </c>
      <c r="E40" s="107"/>
      <c r="F40" s="108"/>
      <c r="G40" s="108"/>
      <c r="H40" s="109"/>
      <c r="I40" s="109"/>
      <c r="J40" s="109"/>
      <c r="K40" s="109"/>
      <c r="L40" s="110">
        <f t="shared" si="5"/>
        <v>0</v>
      </c>
      <c r="M40" s="111">
        <f>IF(L39=0,0,(SUMPRODUCT(E39:K39,E40:K40))/L39)</f>
        <v>0</v>
      </c>
      <c r="N40" s="6"/>
    </row>
    <row r="41" spans="1:17" ht="12" customHeight="1">
      <c r="A41" s="804"/>
      <c r="B41" s="766">
        <f>+B37+1</f>
        <v>13</v>
      </c>
      <c r="C41" s="540" t="s">
        <v>214</v>
      </c>
      <c r="D41" s="120" t="s">
        <v>3</v>
      </c>
      <c r="E41" s="115">
        <v>3657</v>
      </c>
      <c r="F41" s="116">
        <v>3381</v>
      </c>
      <c r="G41" s="117">
        <v>3348</v>
      </c>
      <c r="H41" s="117">
        <v>2760</v>
      </c>
      <c r="I41" s="117">
        <v>3871.5</v>
      </c>
      <c r="J41" s="116">
        <v>3582</v>
      </c>
      <c r="K41" s="116">
        <v>4009.5</v>
      </c>
      <c r="L41" s="118">
        <f t="shared" si="5"/>
        <v>24609</v>
      </c>
      <c r="M41" s="119">
        <f>IF(L42=0,0,(SUMPRODUCT(E41:K41,E42:K42))/(L42))</f>
        <v>3514.371825240652</v>
      </c>
      <c r="N41" s="6"/>
    </row>
    <row r="42" spans="1:17" ht="12.75" customHeight="1">
      <c r="A42" s="804"/>
      <c r="B42" s="767"/>
      <c r="C42" s="541"/>
      <c r="D42" s="121" t="s">
        <v>5</v>
      </c>
      <c r="E42" s="107">
        <v>1772</v>
      </c>
      <c r="F42" s="108">
        <v>1931</v>
      </c>
      <c r="G42" s="109">
        <v>1927</v>
      </c>
      <c r="H42" s="109">
        <v>1954</v>
      </c>
      <c r="I42" s="109">
        <v>1954.04</v>
      </c>
      <c r="J42" s="108">
        <v>1944.2</v>
      </c>
      <c r="K42" s="108">
        <v>1959.33</v>
      </c>
      <c r="L42" s="110">
        <f t="shared" si="5"/>
        <v>13441.570000000002</v>
      </c>
      <c r="M42" s="111">
        <f>IF(L41=0,0,(SUMPRODUCT(E41:K41,E42:K42))/L41)</f>
        <v>1919.5690558332317</v>
      </c>
      <c r="N42" s="6"/>
    </row>
    <row r="43" spans="1:17" ht="12" customHeight="1">
      <c r="A43" s="804"/>
      <c r="B43" s="767">
        <f>+B41+1</f>
        <v>14</v>
      </c>
      <c r="C43" s="806" t="s">
        <v>262</v>
      </c>
      <c r="D43" s="120" t="s">
        <v>3</v>
      </c>
      <c r="E43" s="357">
        <v>2334</v>
      </c>
      <c r="F43" s="358">
        <v>3994.5</v>
      </c>
      <c r="G43" s="359">
        <v>2808</v>
      </c>
      <c r="H43" s="359">
        <v>3144</v>
      </c>
      <c r="I43" s="359">
        <v>3858</v>
      </c>
      <c r="J43" s="358">
        <v>3843</v>
      </c>
      <c r="K43" s="358">
        <v>4306.5</v>
      </c>
      <c r="L43" s="118">
        <f t="shared" si="5"/>
        <v>24288</v>
      </c>
      <c r="M43" s="119">
        <f>IF(L44=0,0,(SUMPRODUCT(E43:K43,E44:K44))/(L44))</f>
        <v>3499.2246062293939</v>
      </c>
      <c r="N43" s="6"/>
    </row>
    <row r="44" spans="1:17" ht="12" customHeight="1">
      <c r="A44" s="804"/>
      <c r="B44" s="800"/>
      <c r="C44" s="808"/>
      <c r="D44" s="121" t="s">
        <v>5</v>
      </c>
      <c r="E44" s="352">
        <v>1772</v>
      </c>
      <c r="F44" s="353">
        <v>2203</v>
      </c>
      <c r="G44" s="354">
        <v>2013</v>
      </c>
      <c r="H44" s="354">
        <v>2183</v>
      </c>
      <c r="I44" s="354">
        <v>2183.38</v>
      </c>
      <c r="J44" s="353">
        <v>2120.64</v>
      </c>
      <c r="K44" s="353">
        <v>2016.92</v>
      </c>
      <c r="L44" s="110">
        <f t="shared" si="5"/>
        <v>14491.94</v>
      </c>
      <c r="M44" s="111">
        <f>IF(L43=0,0,(SUMPRODUCT(E43:K43,E44:K44))/L43)</f>
        <v>2087.8850889328064</v>
      </c>
      <c r="N44" s="6"/>
    </row>
    <row r="45" spans="1:17" ht="12" hidden="1" customHeight="1">
      <c r="A45" s="804"/>
      <c r="B45" s="767">
        <f>+B43+1</f>
        <v>15</v>
      </c>
      <c r="C45" s="806"/>
      <c r="D45" s="120" t="s">
        <v>3</v>
      </c>
      <c r="E45" s="115"/>
      <c r="F45" s="116"/>
      <c r="G45" s="117"/>
      <c r="H45" s="117"/>
      <c r="I45" s="117"/>
      <c r="J45" s="116"/>
      <c r="K45" s="116"/>
      <c r="L45" s="118">
        <f t="shared" ref="L45:L50" si="6">SUM(E45:K45)</f>
        <v>0</v>
      </c>
      <c r="M45" s="119">
        <f>IF(L46=0,0,(SUMPRODUCT(E45:K45,E46:K46))/(L46))</f>
        <v>0</v>
      </c>
      <c r="N45" s="6"/>
    </row>
    <row r="46" spans="1:17" ht="12" hidden="1" customHeight="1">
      <c r="A46" s="804"/>
      <c r="B46" s="800"/>
      <c r="C46" s="808"/>
      <c r="D46" s="121" t="s">
        <v>5</v>
      </c>
      <c r="E46" s="107"/>
      <c r="F46" s="108"/>
      <c r="G46" s="109"/>
      <c r="H46" s="109"/>
      <c r="I46" s="109"/>
      <c r="J46" s="108"/>
      <c r="K46" s="108"/>
      <c r="L46" s="110">
        <f t="shared" si="6"/>
        <v>0</v>
      </c>
      <c r="M46" s="111">
        <f>IF(L45=0,0,(SUMPRODUCT(E45:K45,E46:K46))/L45)</f>
        <v>0</v>
      </c>
      <c r="N46" s="6"/>
    </row>
    <row r="47" spans="1:17" ht="12" hidden="1" customHeight="1">
      <c r="A47" s="804"/>
      <c r="B47" s="767">
        <f>+B45+1</f>
        <v>16</v>
      </c>
      <c r="C47" s="806"/>
      <c r="D47" s="120" t="s">
        <v>3</v>
      </c>
      <c r="E47" s="115"/>
      <c r="F47" s="116"/>
      <c r="G47" s="117"/>
      <c r="H47" s="117"/>
      <c r="I47" s="117"/>
      <c r="J47" s="116"/>
      <c r="K47" s="116"/>
      <c r="L47" s="118">
        <f t="shared" si="6"/>
        <v>0</v>
      </c>
      <c r="M47" s="119">
        <f>IF(L48=0,0,(SUMPRODUCT(E47:K47,E48:K48))/(L48))</f>
        <v>0</v>
      </c>
      <c r="N47" s="6"/>
    </row>
    <row r="48" spans="1:17" ht="12" hidden="1" customHeight="1">
      <c r="A48" s="804"/>
      <c r="B48" s="800"/>
      <c r="C48" s="808"/>
      <c r="D48" s="121" t="s">
        <v>5</v>
      </c>
      <c r="E48" s="107"/>
      <c r="F48" s="108"/>
      <c r="G48" s="109"/>
      <c r="H48" s="109"/>
      <c r="I48" s="109"/>
      <c r="J48" s="108"/>
      <c r="K48" s="108"/>
      <c r="L48" s="110">
        <f t="shared" si="6"/>
        <v>0</v>
      </c>
      <c r="M48" s="111">
        <f>IF(L47=0,0,(SUMPRODUCT(E47:K47,E48:K48))/L47)</f>
        <v>0</v>
      </c>
      <c r="N48" s="6"/>
    </row>
    <row r="49" spans="1:14" ht="12" hidden="1" customHeight="1">
      <c r="A49" s="804"/>
      <c r="B49" s="767">
        <f>+B43+1</f>
        <v>15</v>
      </c>
      <c r="C49" s="806"/>
      <c r="D49" s="120" t="s">
        <v>3</v>
      </c>
      <c r="E49" s="115"/>
      <c r="F49" s="116"/>
      <c r="G49" s="117"/>
      <c r="H49" s="117"/>
      <c r="I49" s="117"/>
      <c r="J49" s="116"/>
      <c r="K49" s="116"/>
      <c r="L49" s="118">
        <f t="shared" si="6"/>
        <v>0</v>
      </c>
      <c r="M49" s="119">
        <f>IF(L50=0,0,(SUMPRODUCT(E49:K49,E50:K50))/(L50))</f>
        <v>0</v>
      </c>
      <c r="N49" s="6"/>
    </row>
    <row r="50" spans="1:14" ht="12" hidden="1" customHeight="1">
      <c r="A50" s="805"/>
      <c r="B50" s="801"/>
      <c r="C50" s="807"/>
      <c r="D50" s="121" t="s">
        <v>5</v>
      </c>
      <c r="E50" s="107"/>
      <c r="F50" s="108"/>
      <c r="G50" s="109"/>
      <c r="H50" s="109"/>
      <c r="I50" s="109"/>
      <c r="J50" s="108"/>
      <c r="K50" s="108"/>
      <c r="L50" s="110">
        <f t="shared" si="6"/>
        <v>0</v>
      </c>
      <c r="M50" s="111">
        <f>IF(L49=0,0,(SUMPRODUCT(E49:K49,E50:K50))/L49)</f>
        <v>0</v>
      </c>
      <c r="N50" s="6"/>
    </row>
    <row r="51" spans="1:14" ht="12" customHeight="1">
      <c r="A51" s="802" t="s">
        <v>6</v>
      </c>
      <c r="B51" s="803"/>
      <c r="C51" s="803"/>
      <c r="D51" s="167" t="s">
        <v>3</v>
      </c>
      <c r="E51" s="123">
        <f>E5+E9+E11+E13+E15+E17+E19+E21+E23+E25+E27+E29+E31+E33+E35+E39+E41+E43+E45+E47+E49+E7+E37</f>
        <v>32250</v>
      </c>
      <c r="F51" s="364">
        <f t="shared" ref="F51:K51" si="7">F5+F9+F11+F13+F15+F17+F19+F21+F23+F25+F27+F29+F31+F33+F35+F39+F41+F43+F45+F47+F49+F7+F37</f>
        <v>36189</v>
      </c>
      <c r="G51" s="364">
        <f t="shared" si="7"/>
        <v>27271.5</v>
      </c>
      <c r="H51" s="364">
        <f t="shared" si="7"/>
        <v>25881</v>
      </c>
      <c r="I51" s="364">
        <f t="shared" si="7"/>
        <v>33129</v>
      </c>
      <c r="J51" s="364">
        <f t="shared" si="7"/>
        <v>31852.5</v>
      </c>
      <c r="K51" s="364">
        <f t="shared" si="7"/>
        <v>37236</v>
      </c>
      <c r="L51" s="104">
        <f>SUM(E51:K51)</f>
        <v>223809</v>
      </c>
      <c r="M51" s="105">
        <f>IF(SUM(E52:K52)=0,0,SUMPRODUCT(E51:K51,E52:K52)/SUM(E52:K52))</f>
        <v>31932.8638232636</v>
      </c>
    </row>
    <row r="52" spans="1:14" ht="12" customHeight="1">
      <c r="A52" s="798" t="s">
        <v>1</v>
      </c>
      <c r="B52" s="799"/>
      <c r="C52" s="799"/>
      <c r="D52" s="168" t="s">
        <v>5</v>
      </c>
      <c r="E52" s="125">
        <f>IF(E51=0,0,(E5*E6+E11*E12+E13*E14+E15*E16+E17*E18+E19*E20+E21*E22+E23*E24+E25*E26+E27*E28+E29*E30+E31*E32+E33*E34+E35*E36+E39*E40+E41*E42+E43*E44+E45*E46+E47*E48+E49*E50+E7*E8+E38*E37+E9*E10)/E51)</f>
        <v>1308.6384651162791</v>
      </c>
      <c r="F52" s="366">
        <f t="shared" ref="F52:K52" si="8">IF(F51=0,0,(F5*F6+F11*F12+F13*F14+F15*F16+F17*F18+F19*F20+F21*F22+F23*F24+F25*F26+F27*F28+F29*F30+F31*F32+F33*F34+F35*F36+F39*F40+F41*F42+F43*F44+F45*F46+F47*F48+F49*F50+F7*F8+F38*F37+F9*F10)/F51)</f>
        <v>1438.7105612202604</v>
      </c>
      <c r="G52" s="366">
        <f t="shared" si="8"/>
        <v>1598.091909135911</v>
      </c>
      <c r="H52" s="366">
        <f t="shared" si="8"/>
        <v>1521.2440593485569</v>
      </c>
      <c r="I52" s="366">
        <f t="shared" si="8"/>
        <v>1513.7913990763377</v>
      </c>
      <c r="J52" s="366">
        <f t="shared" si="8"/>
        <v>1682.8560136566987</v>
      </c>
      <c r="K52" s="366">
        <f t="shared" si="8"/>
        <v>1591.8552417015792</v>
      </c>
      <c r="L52" s="127">
        <f>L6+L14+L16+L18+L20+L22+L24+L26+L28+L30+L32+L34+L36+L40+L42+L44+L46+L48+L50+L8+L10+L12+L38</f>
        <v>119479.57</v>
      </c>
      <c r="M52" s="128">
        <f>IF(L51=0,0,(SUMPRODUCT(E51:K51,E52:K52))/L51)</f>
        <v>1520.2724475557284</v>
      </c>
    </row>
    <row r="53" spans="1:14" ht="12" customHeight="1">
      <c r="A53" s="79"/>
      <c r="B53" s="79"/>
      <c r="C53" s="79"/>
      <c r="D53" s="80"/>
      <c r="E53" s="81"/>
      <c r="F53" s="81"/>
      <c r="G53" s="82"/>
      <c r="H53" s="82"/>
      <c r="I53" s="82"/>
      <c r="J53" s="81"/>
      <c r="K53" s="81"/>
      <c r="L53" s="83"/>
      <c r="M53" s="83"/>
    </row>
    <row r="54" spans="1:14" ht="12" customHeight="1">
      <c r="A54" s="29"/>
      <c r="B54" s="29"/>
      <c r="C54" s="29"/>
      <c r="D54" s="68"/>
      <c r="E54" s="29"/>
      <c r="F54" s="29"/>
      <c r="G54" s="29"/>
      <c r="H54" s="29"/>
      <c r="I54" s="29"/>
      <c r="J54" s="29"/>
      <c r="K54" s="29"/>
      <c r="L54" s="29"/>
      <c r="M54" s="29"/>
    </row>
    <row r="55" spans="1:14" ht="12" customHeight="1">
      <c r="A55" s="29"/>
      <c r="B55" s="29"/>
      <c r="C55" s="29"/>
      <c r="D55" s="68"/>
      <c r="E55" s="29"/>
      <c r="F55" s="29"/>
      <c r="G55" s="29"/>
      <c r="H55" s="29"/>
      <c r="I55" s="29"/>
      <c r="J55" s="29"/>
      <c r="K55" s="29"/>
      <c r="L55" s="29"/>
      <c r="M55" s="29"/>
    </row>
    <row r="56" spans="1:14" ht="12" hidden="1" customHeight="1">
      <c r="A56" s="29"/>
      <c r="B56" s="29"/>
      <c r="C56" s="29"/>
      <c r="D56" s="68"/>
      <c r="E56" s="201">
        <f>+E51/1000</f>
        <v>32.25</v>
      </c>
      <c r="F56" s="201">
        <f t="shared" ref="F56:K57" si="9">+F51/1000</f>
        <v>36.189</v>
      </c>
      <c r="G56" s="201">
        <f t="shared" si="9"/>
        <v>27.2715</v>
      </c>
      <c r="H56" s="201">
        <f t="shared" si="9"/>
        <v>25.881</v>
      </c>
      <c r="I56" s="201">
        <f t="shared" si="9"/>
        <v>33.128999999999998</v>
      </c>
      <c r="J56" s="201">
        <f t="shared" si="9"/>
        <v>31.852499999999999</v>
      </c>
      <c r="K56" s="201">
        <f t="shared" si="9"/>
        <v>37.235999999999997</v>
      </c>
      <c r="L56" s="29"/>
      <c r="M56" s="29"/>
    </row>
    <row r="57" spans="1:14" ht="12" hidden="1" customHeight="1">
      <c r="A57" s="29"/>
      <c r="B57" s="29"/>
      <c r="C57" s="29"/>
      <c r="D57" s="68"/>
      <c r="E57" s="201">
        <f>+E52/1000</f>
        <v>1.308638465116279</v>
      </c>
      <c r="F57" s="201">
        <f t="shared" si="9"/>
        <v>1.4387105612202604</v>
      </c>
      <c r="G57" s="201">
        <f t="shared" si="9"/>
        <v>1.5980919091359109</v>
      </c>
      <c r="H57" s="201">
        <f t="shared" si="9"/>
        <v>1.521244059348557</v>
      </c>
      <c r="I57" s="201">
        <f t="shared" si="9"/>
        <v>1.5137913990763376</v>
      </c>
      <c r="J57" s="201">
        <f t="shared" si="9"/>
        <v>1.6828560136566986</v>
      </c>
      <c r="K57" s="201">
        <f t="shared" si="9"/>
        <v>1.5918552417015792</v>
      </c>
      <c r="L57" s="29"/>
      <c r="M57" s="29"/>
    </row>
    <row r="58" spans="1:14" ht="12" customHeight="1">
      <c r="A58" s="29"/>
      <c r="B58" s="29"/>
      <c r="C58" s="29"/>
      <c r="D58" s="68"/>
      <c r="E58" s="29"/>
      <c r="F58" s="29"/>
      <c r="G58" s="29"/>
      <c r="H58" s="29"/>
      <c r="I58" s="29"/>
      <c r="J58" s="29"/>
      <c r="K58" s="29"/>
      <c r="L58" s="29"/>
      <c r="M58" s="29"/>
    </row>
    <row r="59" spans="1:14" ht="12" customHeight="1">
      <c r="A59" s="29"/>
      <c r="B59" s="29"/>
      <c r="C59" s="29"/>
      <c r="D59" s="68"/>
      <c r="E59" s="29"/>
      <c r="F59" s="29"/>
      <c r="G59" s="29"/>
      <c r="H59" s="29"/>
      <c r="I59" s="29"/>
      <c r="J59" s="29"/>
      <c r="K59" s="29"/>
      <c r="L59" s="29"/>
      <c r="M59" s="29"/>
    </row>
    <row r="60" spans="1:14" ht="12" customHeight="1">
      <c r="A60" s="29"/>
      <c r="B60" s="29"/>
      <c r="C60" s="29"/>
      <c r="D60" s="68"/>
      <c r="E60" s="29"/>
      <c r="F60" s="29"/>
      <c r="G60" s="29"/>
      <c r="H60" s="29"/>
      <c r="I60" s="29"/>
      <c r="J60" s="29"/>
      <c r="K60" s="29"/>
      <c r="L60" s="29"/>
      <c r="M60" s="29"/>
    </row>
    <row r="61" spans="1:14" ht="12" customHeight="1">
      <c r="A61" s="29"/>
      <c r="B61" s="29"/>
      <c r="C61" s="29"/>
      <c r="D61" s="68"/>
      <c r="E61" s="29"/>
      <c r="F61" s="29"/>
      <c r="G61" s="29"/>
      <c r="H61" s="29"/>
      <c r="I61" s="29"/>
      <c r="J61" s="29"/>
      <c r="K61" s="29"/>
      <c r="L61" s="29"/>
      <c r="M61" s="29"/>
    </row>
    <row r="62" spans="1:14" ht="12" customHeight="1">
      <c r="A62" s="29"/>
      <c r="B62" s="29"/>
      <c r="C62" s="29"/>
      <c r="D62" s="68"/>
      <c r="E62" s="29"/>
      <c r="F62" s="29"/>
      <c r="G62" s="29"/>
      <c r="H62" s="29"/>
      <c r="I62" s="29"/>
      <c r="J62" s="29"/>
      <c r="K62" s="29"/>
      <c r="L62" s="331"/>
      <c r="M62" s="29"/>
    </row>
    <row r="63" spans="1:14" ht="12" customHeight="1">
      <c r="A63" s="29"/>
      <c r="B63" s="29"/>
      <c r="C63" s="29"/>
      <c r="D63" s="68"/>
      <c r="E63" s="29"/>
      <c r="F63" s="29"/>
      <c r="G63" s="29"/>
      <c r="H63" s="29"/>
      <c r="I63" s="29"/>
      <c r="J63" s="29"/>
      <c r="K63" s="29"/>
      <c r="L63" s="29"/>
      <c r="M63" s="29"/>
    </row>
    <row r="64" spans="1:14" ht="12" customHeight="1">
      <c r="A64" s="29"/>
      <c r="B64" s="29"/>
      <c r="C64" s="29"/>
      <c r="D64" s="68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2" customHeight="1">
      <c r="A65" s="29"/>
      <c r="B65" s="29"/>
      <c r="C65" s="29"/>
      <c r="D65" s="68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2" customHeight="1">
      <c r="A66" s="29"/>
      <c r="B66" s="29"/>
      <c r="C66" s="29"/>
      <c r="D66" s="68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2" customHeight="1">
      <c r="A67" s="29"/>
      <c r="B67" s="29"/>
      <c r="C67" s="29"/>
      <c r="D67" s="68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2" customHeight="1">
      <c r="A68" s="29"/>
      <c r="B68" s="29"/>
      <c r="C68" s="29"/>
      <c r="D68" s="68"/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12" customHeight="1">
      <c r="A69" s="29"/>
      <c r="B69" s="29"/>
      <c r="C69" s="29"/>
      <c r="D69" s="68"/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12" customHeight="1">
      <c r="A70" s="29"/>
      <c r="B70" s="29"/>
      <c r="C70" s="29"/>
      <c r="D70" s="68"/>
      <c r="E70" s="29"/>
      <c r="F70" s="29"/>
      <c r="G70" s="29"/>
      <c r="H70" s="29"/>
      <c r="I70" s="29"/>
      <c r="J70" s="29"/>
      <c r="K70" s="29"/>
      <c r="L70" s="29"/>
      <c r="M70" s="29"/>
    </row>
    <row r="71" spans="1:13" ht="12" customHeight="1">
      <c r="A71" s="29"/>
      <c r="B71" s="29"/>
      <c r="C71" s="29"/>
      <c r="D71" s="68"/>
      <c r="E71" s="29"/>
      <c r="F71" s="29"/>
      <c r="G71" s="29"/>
      <c r="H71" s="29"/>
      <c r="I71" s="29"/>
      <c r="J71" s="29"/>
      <c r="K71" s="29"/>
      <c r="L71" s="29"/>
      <c r="M71" s="29"/>
    </row>
    <row r="72" spans="1:13" ht="12" customHeight="1">
      <c r="A72" s="29"/>
      <c r="B72" s="29"/>
      <c r="C72" s="29"/>
      <c r="D72" s="68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2" customHeight="1">
      <c r="A73" s="29"/>
      <c r="B73" s="29"/>
      <c r="C73" s="29"/>
      <c r="D73" s="68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2" customHeight="1">
      <c r="A74" s="29"/>
      <c r="B74" s="29"/>
      <c r="C74" s="29"/>
      <c r="D74" s="68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2" customHeight="1">
      <c r="A75" s="29"/>
      <c r="B75" s="29"/>
      <c r="C75" s="29"/>
      <c r="D75" s="68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2" customHeight="1">
      <c r="A76" s="29"/>
      <c r="B76" s="29"/>
      <c r="C76" s="29"/>
      <c r="D76" s="68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2" customHeight="1">
      <c r="A77" s="29"/>
      <c r="B77" s="29"/>
      <c r="C77" s="29"/>
      <c r="D77" s="68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2" customHeight="1">
      <c r="A78" s="29"/>
      <c r="B78" s="29"/>
      <c r="C78" s="29"/>
      <c r="D78" s="68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2" customHeight="1">
      <c r="A79" s="29"/>
      <c r="B79" s="29"/>
      <c r="C79" s="29"/>
      <c r="D79" s="68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2" customHeight="1">
      <c r="A80" s="29"/>
      <c r="B80" s="29"/>
      <c r="C80" s="29"/>
      <c r="D80" s="68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2" customHeight="1">
      <c r="A81" s="29"/>
      <c r="B81" s="29"/>
      <c r="C81" s="29"/>
      <c r="D81" s="68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2" customHeight="1">
      <c r="A82" s="29"/>
      <c r="B82" s="29"/>
      <c r="C82" s="29"/>
      <c r="D82" s="68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2" customHeight="1">
      <c r="A83" s="29"/>
      <c r="B83" s="29"/>
      <c r="C83" s="29"/>
      <c r="D83" s="68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2" customHeight="1">
      <c r="A84" s="29"/>
      <c r="B84" s="29"/>
      <c r="C84" s="29"/>
      <c r="D84" s="68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2" customHeight="1">
      <c r="A85" s="29"/>
      <c r="B85" s="29"/>
      <c r="C85" s="29"/>
      <c r="D85" s="68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2" customHeight="1">
      <c r="A86" s="29"/>
      <c r="B86" s="29"/>
      <c r="C86" s="29"/>
      <c r="D86" s="68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2" customHeight="1">
      <c r="A87" s="29"/>
      <c r="B87" s="29"/>
      <c r="C87" s="29"/>
      <c r="D87" s="68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2" customHeight="1">
      <c r="A88" s="29"/>
      <c r="B88" s="29"/>
      <c r="C88" s="29"/>
      <c r="D88" s="68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2" customHeight="1">
      <c r="A89" s="29"/>
      <c r="B89" s="29"/>
      <c r="C89" s="29"/>
      <c r="D89" s="68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2" customHeight="1">
      <c r="A90" s="29"/>
      <c r="B90" s="29"/>
      <c r="C90" s="29"/>
      <c r="D90" s="68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2" customHeight="1">
      <c r="A91" s="29"/>
      <c r="B91" s="29"/>
      <c r="C91" s="29"/>
      <c r="D91" s="68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2" customHeight="1">
      <c r="A92" s="29"/>
      <c r="B92" s="29"/>
      <c r="C92" s="29"/>
      <c r="D92" s="68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2" customHeight="1">
      <c r="A93" s="29"/>
      <c r="B93" s="29"/>
      <c r="C93" s="29"/>
      <c r="D93" s="68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2" customHeight="1">
      <c r="A94" s="29"/>
      <c r="B94" s="29"/>
      <c r="C94" s="29"/>
      <c r="D94" s="68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2" customHeight="1">
      <c r="A95" s="29"/>
      <c r="B95" s="29"/>
      <c r="C95" s="29"/>
      <c r="D95" s="68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2" customHeight="1">
      <c r="A96" s="29"/>
      <c r="B96" s="29"/>
      <c r="C96" s="29"/>
      <c r="D96" s="68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2" customHeight="1">
      <c r="A97" s="29"/>
      <c r="B97" s="29"/>
      <c r="C97" s="29"/>
      <c r="D97" s="68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2" customHeight="1">
      <c r="A98" s="29"/>
      <c r="B98" s="29"/>
      <c r="C98" s="29"/>
      <c r="D98" s="68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2" customHeight="1">
      <c r="A99" s="29"/>
      <c r="B99" s="29"/>
      <c r="C99" s="29"/>
      <c r="D99" s="68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2" customHeight="1">
      <c r="A100" s="29"/>
      <c r="B100" s="29"/>
      <c r="C100" s="29"/>
      <c r="D100" s="68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13" ht="12" customHeight="1">
      <c r="A101" s="29"/>
      <c r="B101" s="29"/>
      <c r="C101" s="29"/>
      <c r="D101" s="68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12" customHeight="1">
      <c r="A102" s="29"/>
      <c r="B102" s="29"/>
      <c r="C102" s="29"/>
      <c r="D102" s="68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1:13" ht="12" customHeight="1">
      <c r="A103" s="29"/>
      <c r="B103" s="29"/>
      <c r="C103" s="29"/>
      <c r="D103" s="68"/>
      <c r="E103" s="29"/>
      <c r="F103" s="29"/>
      <c r="G103" s="29"/>
      <c r="H103" s="29"/>
      <c r="I103" s="29"/>
      <c r="J103" s="29"/>
      <c r="K103" s="29"/>
      <c r="L103" s="29"/>
      <c r="M103" s="29"/>
    </row>
    <row r="104" spans="1:13" ht="12" customHeight="1">
      <c r="A104" s="29"/>
      <c r="B104" s="29"/>
      <c r="C104" s="29"/>
      <c r="D104" s="68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 ht="12" customHeight="1">
      <c r="A105" s="29"/>
      <c r="B105" s="29"/>
      <c r="C105" s="29"/>
      <c r="D105" s="68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 ht="12" customHeight="1">
      <c r="A106" s="29"/>
      <c r="B106" s="29"/>
      <c r="C106" s="29"/>
      <c r="D106" s="68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ht="12" customHeight="1">
      <c r="A107" s="29"/>
      <c r="B107" s="29"/>
      <c r="C107" s="29"/>
      <c r="D107" s="68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2" customHeight="1">
      <c r="A108" s="29"/>
      <c r="B108" s="29"/>
      <c r="C108" s="29"/>
      <c r="D108" s="68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 ht="12" customHeight="1">
      <c r="A109" s="29"/>
      <c r="B109" s="29"/>
      <c r="C109" s="29"/>
      <c r="D109" s="68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 ht="12" customHeight="1">
      <c r="A110" s="29"/>
      <c r="B110" s="29"/>
      <c r="C110" s="29"/>
      <c r="D110" s="68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 ht="12" customHeight="1">
      <c r="A111" s="29"/>
      <c r="B111" s="29"/>
      <c r="C111" s="29"/>
      <c r="D111" s="68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>
      <c r="A112" s="29"/>
      <c r="B112" s="29"/>
      <c r="C112" s="29"/>
      <c r="D112" s="68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>
      <c r="A113" s="29"/>
      <c r="B113" s="29"/>
      <c r="C113" s="29"/>
      <c r="D113" s="68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>
      <c r="A114" s="29"/>
      <c r="B114" s="29"/>
      <c r="C114" s="29"/>
      <c r="D114" s="68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>
      <c r="A115" s="29"/>
      <c r="B115" s="29"/>
      <c r="C115" s="29"/>
      <c r="D115" s="68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>
      <c r="A116" s="29"/>
      <c r="B116" s="29"/>
      <c r="C116" s="29"/>
      <c r="D116" s="68"/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1:13">
      <c r="A117" s="29"/>
      <c r="B117" s="29"/>
      <c r="C117" s="29"/>
      <c r="D117" s="68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>
      <c r="A118" s="29"/>
      <c r="B118" s="29"/>
      <c r="C118" s="29"/>
      <c r="D118" s="68"/>
      <c r="E118" s="29"/>
      <c r="F118" s="29"/>
      <c r="G118" s="29"/>
      <c r="H118" s="29"/>
      <c r="I118" s="29"/>
      <c r="J118" s="29"/>
      <c r="K118" s="29"/>
      <c r="L118" s="29"/>
      <c r="M118" s="29"/>
    </row>
    <row r="119" spans="1:13">
      <c r="A119" s="29"/>
      <c r="B119" s="29"/>
      <c r="C119" s="29"/>
      <c r="D119" s="68"/>
      <c r="E119" s="29"/>
      <c r="F119" s="29"/>
      <c r="G119" s="29"/>
      <c r="H119" s="29"/>
      <c r="I119" s="29"/>
      <c r="J119" s="29"/>
      <c r="K119" s="29"/>
      <c r="L119" s="29"/>
      <c r="M119" s="29"/>
    </row>
    <row r="120" spans="1:13">
      <c r="A120" s="29"/>
      <c r="B120" s="29"/>
      <c r="C120" s="29"/>
      <c r="D120" s="68"/>
      <c r="E120" s="29"/>
      <c r="F120" s="29"/>
      <c r="G120" s="29"/>
      <c r="H120" s="29"/>
      <c r="I120" s="29"/>
      <c r="J120" s="29"/>
      <c r="K120" s="29"/>
      <c r="L120" s="29"/>
      <c r="M120" s="29"/>
    </row>
    <row r="121" spans="1:13">
      <c r="A121" s="29"/>
      <c r="B121" s="29"/>
      <c r="C121" s="29"/>
      <c r="D121" s="68"/>
      <c r="E121" s="29"/>
      <c r="F121" s="29"/>
      <c r="G121" s="29"/>
      <c r="H121" s="29"/>
      <c r="I121" s="29"/>
      <c r="J121" s="29"/>
      <c r="K121" s="29"/>
      <c r="L121" s="29"/>
      <c r="M121" s="29"/>
    </row>
    <row r="122" spans="1:13">
      <c r="A122" s="29"/>
      <c r="B122" s="29"/>
      <c r="C122" s="29"/>
      <c r="D122" s="68"/>
      <c r="E122" s="29"/>
      <c r="F122" s="29"/>
      <c r="G122" s="29"/>
      <c r="H122" s="29"/>
      <c r="I122" s="29"/>
      <c r="J122" s="29"/>
      <c r="K122" s="29"/>
      <c r="L122" s="29"/>
      <c r="M122" s="29"/>
    </row>
    <row r="123" spans="1:13">
      <c r="A123" s="29"/>
      <c r="B123" s="29"/>
      <c r="C123" s="29"/>
      <c r="D123" s="68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>
      <c r="A124" s="29"/>
      <c r="B124" s="29"/>
      <c r="C124" s="29"/>
      <c r="D124" s="68"/>
      <c r="E124" s="29"/>
      <c r="F124" s="29"/>
      <c r="G124" s="29"/>
      <c r="H124" s="29"/>
      <c r="I124" s="29"/>
      <c r="J124" s="29"/>
      <c r="K124" s="29"/>
      <c r="L124" s="29"/>
      <c r="M124" s="29"/>
    </row>
    <row r="125" spans="1:13">
      <c r="A125" s="29"/>
      <c r="B125" s="29"/>
      <c r="C125" s="29"/>
      <c r="D125" s="68"/>
      <c r="E125" s="29"/>
      <c r="F125" s="29"/>
      <c r="G125" s="29"/>
      <c r="H125" s="29"/>
      <c r="I125" s="29"/>
      <c r="J125" s="29"/>
      <c r="K125" s="29"/>
      <c r="L125" s="29"/>
      <c r="M125" s="29"/>
    </row>
    <row r="126" spans="1:13">
      <c r="A126" s="29"/>
      <c r="B126" s="29"/>
      <c r="C126" s="29"/>
      <c r="D126" s="68"/>
      <c r="E126" s="29"/>
      <c r="F126" s="29"/>
      <c r="G126" s="29"/>
      <c r="H126" s="29"/>
      <c r="I126" s="29"/>
      <c r="J126" s="29"/>
      <c r="K126" s="29"/>
      <c r="L126" s="29"/>
      <c r="M126" s="29"/>
    </row>
    <row r="127" spans="1:13">
      <c r="A127" s="29"/>
      <c r="B127" s="29"/>
      <c r="C127" s="29"/>
      <c r="D127" s="68"/>
      <c r="E127" s="29"/>
      <c r="F127" s="29"/>
      <c r="G127" s="29"/>
      <c r="H127" s="29"/>
      <c r="I127" s="29"/>
      <c r="J127" s="29"/>
      <c r="K127" s="29"/>
      <c r="L127" s="29"/>
      <c r="M127" s="29"/>
    </row>
    <row r="128" spans="1:13">
      <c r="A128" s="29"/>
      <c r="B128" s="29"/>
      <c r="C128" s="29"/>
      <c r="D128" s="68"/>
      <c r="E128" s="29"/>
      <c r="F128" s="29"/>
      <c r="G128" s="29"/>
      <c r="H128" s="29"/>
      <c r="I128" s="29"/>
      <c r="J128" s="29"/>
      <c r="K128" s="29"/>
      <c r="L128" s="29"/>
      <c r="M128" s="29"/>
    </row>
    <row r="129" spans="1:13">
      <c r="A129" s="29"/>
      <c r="B129" s="29"/>
      <c r="C129" s="29"/>
      <c r="D129" s="68"/>
      <c r="E129" s="29"/>
      <c r="F129" s="29"/>
      <c r="G129" s="29"/>
      <c r="H129" s="29"/>
      <c r="I129" s="29"/>
      <c r="J129" s="29"/>
      <c r="K129" s="29"/>
      <c r="L129" s="29"/>
      <c r="M129" s="29"/>
    </row>
    <row r="130" spans="1:13">
      <c r="A130" s="29"/>
      <c r="B130" s="29"/>
      <c r="C130" s="29"/>
      <c r="D130" s="68"/>
      <c r="E130" s="29"/>
      <c r="F130" s="29"/>
      <c r="G130" s="29"/>
      <c r="H130" s="29"/>
      <c r="I130" s="29"/>
      <c r="J130" s="29"/>
      <c r="K130" s="29"/>
      <c r="L130" s="29"/>
      <c r="M130" s="29"/>
    </row>
    <row r="131" spans="1:13">
      <c r="A131" s="29"/>
      <c r="B131" s="29"/>
      <c r="C131" s="29"/>
      <c r="D131" s="68"/>
      <c r="E131" s="29"/>
      <c r="F131" s="29"/>
      <c r="G131" s="29"/>
      <c r="H131" s="29"/>
      <c r="I131" s="29"/>
      <c r="J131" s="29"/>
      <c r="K131" s="29"/>
      <c r="L131" s="29"/>
      <c r="M131" s="29"/>
    </row>
    <row r="132" spans="1:13">
      <c r="A132" s="29"/>
      <c r="B132" s="29"/>
      <c r="C132" s="29"/>
      <c r="D132" s="68"/>
      <c r="E132" s="29"/>
      <c r="F132" s="29"/>
      <c r="G132" s="29"/>
      <c r="H132" s="29"/>
      <c r="I132" s="29"/>
      <c r="J132" s="29"/>
      <c r="K132" s="29"/>
      <c r="L132" s="29"/>
      <c r="M132" s="29"/>
    </row>
    <row r="133" spans="1:13">
      <c r="A133" s="29"/>
      <c r="B133" s="29"/>
      <c r="C133" s="29"/>
      <c r="D133" s="68"/>
      <c r="E133" s="29"/>
      <c r="F133" s="29"/>
      <c r="G133" s="29"/>
      <c r="H133" s="29"/>
      <c r="I133" s="29"/>
      <c r="J133" s="29"/>
      <c r="K133" s="29"/>
      <c r="L133" s="29"/>
      <c r="M133" s="29"/>
    </row>
    <row r="134" spans="1:13">
      <c r="A134" s="29"/>
      <c r="B134" s="29"/>
      <c r="C134" s="29"/>
      <c r="D134" s="68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3">
      <c r="A135" s="29"/>
      <c r="B135" s="29"/>
      <c r="C135" s="29"/>
      <c r="D135" s="68"/>
      <c r="E135" s="29"/>
      <c r="F135" s="29"/>
      <c r="G135" s="29"/>
      <c r="H135" s="29"/>
      <c r="I135" s="29"/>
      <c r="J135" s="29"/>
      <c r="K135" s="29"/>
      <c r="L135" s="29"/>
      <c r="M135" s="29"/>
    </row>
    <row r="136" spans="1:13">
      <c r="A136" s="29"/>
      <c r="B136" s="29"/>
      <c r="C136" s="29"/>
      <c r="D136" s="68"/>
      <c r="E136" s="29"/>
      <c r="F136" s="29"/>
      <c r="G136" s="29"/>
      <c r="H136" s="29"/>
      <c r="I136" s="29"/>
      <c r="J136" s="29"/>
      <c r="K136" s="29"/>
      <c r="L136" s="29"/>
      <c r="M136" s="29"/>
    </row>
    <row r="137" spans="1:13">
      <c r="A137" s="29"/>
      <c r="B137" s="29"/>
      <c r="C137" s="29"/>
      <c r="D137" s="68"/>
      <c r="E137" s="29"/>
      <c r="F137" s="29"/>
      <c r="G137" s="29"/>
      <c r="H137" s="29"/>
      <c r="I137" s="29"/>
      <c r="J137" s="29"/>
      <c r="K137" s="29"/>
      <c r="L137" s="29"/>
      <c r="M137" s="29"/>
    </row>
    <row r="138" spans="1:13">
      <c r="A138" s="29"/>
      <c r="B138" s="29"/>
      <c r="C138" s="29"/>
      <c r="D138" s="68"/>
      <c r="E138" s="29"/>
      <c r="F138" s="29"/>
      <c r="G138" s="29"/>
      <c r="H138" s="29"/>
      <c r="I138" s="29"/>
      <c r="J138" s="29"/>
      <c r="K138" s="29"/>
      <c r="L138" s="29"/>
      <c r="M138" s="29"/>
    </row>
    <row r="139" spans="1:13">
      <c r="A139" s="29"/>
      <c r="B139" s="29"/>
      <c r="C139" s="29"/>
      <c r="D139" s="68"/>
      <c r="E139" s="29"/>
      <c r="F139" s="29"/>
      <c r="G139" s="29"/>
      <c r="H139" s="29"/>
      <c r="I139" s="29"/>
      <c r="J139" s="29"/>
      <c r="K139" s="29"/>
      <c r="L139" s="29"/>
      <c r="M139" s="29"/>
    </row>
    <row r="140" spans="1:13">
      <c r="A140" s="29"/>
      <c r="B140" s="29"/>
      <c r="C140" s="29"/>
      <c r="D140" s="68"/>
      <c r="E140" s="29"/>
      <c r="F140" s="29"/>
      <c r="G140" s="29"/>
      <c r="H140" s="29"/>
      <c r="I140" s="29"/>
      <c r="J140" s="29"/>
      <c r="K140" s="29"/>
      <c r="L140" s="29"/>
      <c r="M140" s="29"/>
    </row>
    <row r="141" spans="1:13">
      <c r="A141" s="29"/>
      <c r="B141" s="29"/>
      <c r="C141" s="29"/>
      <c r="D141" s="68"/>
      <c r="E141" s="29"/>
      <c r="F141" s="29"/>
      <c r="G141" s="29"/>
      <c r="H141" s="29"/>
      <c r="I141" s="29"/>
      <c r="J141" s="29"/>
      <c r="K141" s="29"/>
      <c r="L141" s="29"/>
      <c r="M141" s="29"/>
    </row>
    <row r="142" spans="1:13">
      <c r="A142" s="29"/>
      <c r="B142" s="29"/>
      <c r="C142" s="29"/>
      <c r="D142" s="68"/>
      <c r="E142" s="29"/>
      <c r="F142" s="29"/>
      <c r="G142" s="29"/>
      <c r="H142" s="29"/>
      <c r="I142" s="29"/>
      <c r="J142" s="29"/>
      <c r="K142" s="29"/>
      <c r="L142" s="29"/>
      <c r="M142" s="29"/>
    </row>
    <row r="143" spans="1:13">
      <c r="A143" s="29"/>
      <c r="B143" s="29"/>
      <c r="C143" s="29"/>
      <c r="D143" s="68"/>
      <c r="E143" s="29"/>
      <c r="F143" s="29"/>
      <c r="G143" s="29"/>
      <c r="H143" s="29"/>
      <c r="I143" s="29"/>
      <c r="J143" s="29"/>
      <c r="K143" s="29"/>
      <c r="L143" s="29"/>
      <c r="M143" s="29"/>
    </row>
    <row r="144" spans="1:13">
      <c r="A144" s="29"/>
      <c r="B144" s="29"/>
      <c r="C144" s="29"/>
      <c r="D144" s="68"/>
      <c r="E144" s="29"/>
      <c r="F144" s="29"/>
      <c r="G144" s="29"/>
      <c r="H144" s="29"/>
      <c r="I144" s="29"/>
      <c r="J144" s="29"/>
      <c r="K144" s="29"/>
      <c r="L144" s="29"/>
      <c r="M144" s="29"/>
    </row>
    <row r="145" spans="1:13">
      <c r="A145" s="29"/>
      <c r="B145" s="29"/>
      <c r="C145" s="29"/>
      <c r="D145" s="68"/>
      <c r="E145" s="29"/>
      <c r="F145" s="29"/>
      <c r="G145" s="29"/>
      <c r="H145" s="29"/>
      <c r="I145" s="29"/>
      <c r="J145" s="29"/>
      <c r="K145" s="29"/>
      <c r="L145" s="29"/>
      <c r="M145" s="29"/>
    </row>
    <row r="146" spans="1:13">
      <c r="A146" s="29"/>
      <c r="B146" s="29"/>
      <c r="C146" s="29"/>
      <c r="D146" s="68"/>
      <c r="E146" s="29"/>
      <c r="F146" s="29"/>
      <c r="G146" s="29"/>
      <c r="H146" s="29"/>
      <c r="I146" s="29"/>
      <c r="J146" s="29"/>
      <c r="K146" s="29"/>
      <c r="L146" s="29"/>
      <c r="M146" s="29"/>
    </row>
    <row r="147" spans="1:13">
      <c r="A147" s="29"/>
      <c r="B147" s="29"/>
      <c r="C147" s="29"/>
      <c r="D147" s="68"/>
      <c r="E147" s="29"/>
      <c r="F147" s="29"/>
      <c r="G147" s="29"/>
      <c r="H147" s="29"/>
      <c r="I147" s="29"/>
      <c r="J147" s="29"/>
      <c r="K147" s="29"/>
      <c r="L147" s="29"/>
      <c r="M147" s="29"/>
    </row>
    <row r="148" spans="1:13">
      <c r="A148" s="29"/>
      <c r="B148" s="29"/>
      <c r="C148" s="29"/>
      <c r="D148" s="68"/>
      <c r="E148" s="29"/>
      <c r="F148" s="29"/>
      <c r="G148" s="29"/>
      <c r="H148" s="29"/>
      <c r="I148" s="29"/>
      <c r="J148" s="29"/>
      <c r="K148" s="29"/>
      <c r="L148" s="29"/>
      <c r="M148" s="29">
        <f>IF(L147=0,0,(SUMPRODUCT(E23:K23,E24:K24)+SUMPRODUCT(#REF!,#REF!)+SUMPRODUCT(E147:K147,E148:K148))/L147)</f>
        <v>0</v>
      </c>
    </row>
    <row r="149" spans="1:13">
      <c r="A149" s="29"/>
      <c r="B149" s="29"/>
      <c r="C149" s="29"/>
      <c r="D149" s="68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1:13">
      <c r="A150" s="29"/>
      <c r="B150" s="29"/>
      <c r="C150" s="29"/>
      <c r="D150" s="68"/>
      <c r="E150" s="29"/>
      <c r="F150" s="29"/>
      <c r="G150" s="29"/>
      <c r="H150" s="29"/>
      <c r="I150" s="29"/>
      <c r="J150" s="29"/>
      <c r="K150" s="29"/>
      <c r="L150" s="29"/>
      <c r="M150" s="29"/>
    </row>
    <row r="151" spans="1:13">
      <c r="A151" s="29"/>
      <c r="B151" s="29"/>
      <c r="C151" s="29"/>
      <c r="D151" s="68"/>
      <c r="E151" s="29"/>
      <c r="F151" s="29"/>
      <c r="G151" s="29"/>
      <c r="H151" s="29"/>
      <c r="I151" s="29"/>
      <c r="J151" s="29"/>
      <c r="K151" s="29"/>
      <c r="L151" s="29"/>
      <c r="M151" s="29"/>
    </row>
    <row r="152" spans="1:13">
      <c r="A152" s="29"/>
      <c r="B152" s="29"/>
      <c r="C152" s="29"/>
      <c r="D152" s="68"/>
      <c r="E152" s="29"/>
      <c r="F152" s="29"/>
      <c r="G152" s="29"/>
      <c r="H152" s="29"/>
      <c r="I152" s="29"/>
      <c r="J152" s="29"/>
      <c r="K152" s="29"/>
      <c r="L152" s="29"/>
      <c r="M152" s="29"/>
    </row>
    <row r="153" spans="1:13">
      <c r="A153" s="29"/>
      <c r="B153" s="29"/>
      <c r="C153" s="29"/>
      <c r="D153" s="68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>
      <c r="A154" s="29"/>
      <c r="B154" s="29"/>
      <c r="C154" s="29"/>
      <c r="D154" s="68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>
      <c r="A155" s="29"/>
      <c r="B155" s="29"/>
      <c r="C155" s="29"/>
      <c r="D155" s="68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3">
      <c r="A156" s="29"/>
      <c r="B156" s="29"/>
      <c r="C156" s="29"/>
      <c r="D156" s="68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3">
      <c r="A157" s="29"/>
      <c r="B157" s="29"/>
      <c r="C157" s="29"/>
      <c r="D157" s="68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3">
      <c r="A158" s="29"/>
      <c r="B158" s="29"/>
      <c r="C158" s="29"/>
      <c r="D158" s="68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3">
      <c r="A159" s="29"/>
      <c r="B159" s="29"/>
      <c r="C159" s="29"/>
      <c r="D159" s="68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3">
      <c r="A160" s="29"/>
      <c r="B160" s="29"/>
      <c r="C160" s="29"/>
      <c r="D160" s="68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>
      <c r="A161" s="29"/>
      <c r="B161" s="29"/>
      <c r="C161" s="29"/>
      <c r="D161" s="68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>
      <c r="A162" s="29"/>
      <c r="B162" s="29"/>
      <c r="C162" s="29"/>
      <c r="D162" s="68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>
      <c r="A163" s="29"/>
      <c r="B163" s="29"/>
      <c r="C163" s="29"/>
      <c r="D163" s="68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>
      <c r="A164" s="29"/>
      <c r="B164" s="29"/>
      <c r="C164" s="29"/>
      <c r="D164" s="68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>
      <c r="A165" s="29"/>
      <c r="B165" s="29"/>
      <c r="C165" s="29"/>
      <c r="D165" s="68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>
      <c r="A166" s="29"/>
      <c r="B166" s="29"/>
      <c r="C166" s="29"/>
      <c r="D166" s="68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1:13">
      <c r="A167" s="29"/>
      <c r="B167" s="29"/>
      <c r="C167" s="29"/>
      <c r="D167" s="68"/>
      <c r="E167" s="29"/>
      <c r="F167" s="29"/>
      <c r="G167" s="29"/>
      <c r="H167" s="29"/>
      <c r="I167" s="29"/>
      <c r="J167" s="29"/>
      <c r="K167" s="29"/>
      <c r="L167" s="29"/>
      <c r="M167" s="29"/>
    </row>
    <row r="168" spans="1:13">
      <c r="A168" s="29"/>
      <c r="B168" s="29"/>
      <c r="C168" s="29"/>
      <c r="D168" s="68"/>
      <c r="E168" s="29"/>
      <c r="F168" s="29"/>
      <c r="G168" s="29"/>
      <c r="H168" s="29"/>
      <c r="I168" s="29"/>
      <c r="J168" s="29"/>
      <c r="K168" s="29"/>
      <c r="L168" s="29"/>
      <c r="M168" s="29"/>
    </row>
    <row r="169" spans="1:13">
      <c r="A169" s="29"/>
      <c r="B169" s="29"/>
      <c r="C169" s="29"/>
      <c r="D169" s="68"/>
      <c r="E169" s="29"/>
      <c r="F169" s="29"/>
      <c r="G169" s="29"/>
      <c r="H169" s="29"/>
      <c r="I169" s="29"/>
      <c r="J169" s="29"/>
      <c r="K169" s="29"/>
      <c r="L169" s="29"/>
      <c r="M169" s="29"/>
    </row>
    <row r="170" spans="1:13">
      <c r="A170" s="29"/>
      <c r="B170" s="29"/>
      <c r="C170" s="29"/>
      <c r="D170" s="68"/>
      <c r="E170" s="29"/>
      <c r="F170" s="29"/>
      <c r="G170" s="29"/>
      <c r="H170" s="29"/>
      <c r="I170" s="29"/>
      <c r="J170" s="29"/>
      <c r="K170" s="29"/>
      <c r="L170" s="29"/>
      <c r="M170" s="29"/>
    </row>
    <row r="171" spans="1:13">
      <c r="A171" s="29"/>
      <c r="B171" s="29"/>
      <c r="C171" s="29"/>
      <c r="D171" s="68"/>
      <c r="E171" s="29"/>
      <c r="F171" s="29"/>
      <c r="G171" s="29"/>
      <c r="H171" s="29"/>
      <c r="I171" s="29"/>
      <c r="J171" s="29"/>
      <c r="K171" s="29"/>
      <c r="L171" s="29"/>
      <c r="M171" s="29"/>
    </row>
    <row r="172" spans="1:13">
      <c r="A172" s="29"/>
      <c r="B172" s="29"/>
      <c r="C172" s="29"/>
      <c r="D172" s="68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>
      <c r="A173" s="29"/>
      <c r="B173" s="29"/>
      <c r="C173" s="29"/>
      <c r="D173" s="68"/>
      <c r="E173" s="29"/>
      <c r="F173" s="29"/>
      <c r="G173" s="29"/>
      <c r="H173" s="29"/>
      <c r="I173" s="29"/>
      <c r="J173" s="29"/>
      <c r="K173" s="29"/>
      <c r="L173" s="29"/>
      <c r="M173" s="29"/>
    </row>
    <row r="174" spans="1:13">
      <c r="A174" s="29"/>
      <c r="B174" s="29"/>
      <c r="C174" s="29"/>
      <c r="D174" s="68"/>
      <c r="E174" s="29"/>
      <c r="F174" s="29"/>
      <c r="G174" s="29"/>
      <c r="H174" s="29"/>
      <c r="I174" s="29"/>
      <c r="J174" s="29"/>
      <c r="K174" s="29"/>
      <c r="L174" s="29"/>
      <c r="M174" s="29"/>
    </row>
    <row r="175" spans="1:13">
      <c r="A175" s="29"/>
      <c r="B175" s="29"/>
      <c r="C175" s="29"/>
      <c r="D175" s="68"/>
      <c r="E175" s="29"/>
      <c r="F175" s="29"/>
      <c r="G175" s="29"/>
      <c r="H175" s="29"/>
      <c r="I175" s="29"/>
      <c r="J175" s="29"/>
      <c r="K175" s="29"/>
      <c r="L175" s="29"/>
      <c r="M175" s="29"/>
    </row>
    <row r="176" spans="1:13">
      <c r="A176" s="29"/>
      <c r="B176" s="29"/>
      <c r="C176" s="29"/>
      <c r="D176" s="68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1:13">
      <c r="A177" s="29"/>
      <c r="B177" s="29"/>
      <c r="C177" s="29"/>
      <c r="D177" s="68"/>
      <c r="E177" s="29"/>
      <c r="F177" s="29"/>
      <c r="G177" s="29"/>
      <c r="H177" s="29"/>
      <c r="I177" s="29"/>
      <c r="J177" s="29"/>
      <c r="K177" s="29"/>
      <c r="L177" s="29"/>
      <c r="M177" s="29"/>
    </row>
    <row r="178" spans="1:13">
      <c r="A178" s="29"/>
      <c r="B178" s="29"/>
      <c r="C178" s="29"/>
      <c r="D178" s="68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>
      <c r="A179" s="29"/>
      <c r="B179" s="29"/>
      <c r="C179" s="29"/>
      <c r="D179" s="68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>
      <c r="A180" s="29"/>
      <c r="B180" s="29"/>
      <c r="C180" s="29"/>
      <c r="D180" s="68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>
      <c r="A181" s="29"/>
      <c r="B181" s="29"/>
      <c r="C181" s="29"/>
      <c r="D181" s="68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>
      <c r="A182" s="29"/>
      <c r="B182" s="29"/>
      <c r="C182" s="29"/>
      <c r="D182" s="68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>
      <c r="A183" s="29"/>
      <c r="B183" s="29"/>
      <c r="C183" s="29"/>
      <c r="D183" s="68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>
      <c r="A184" s="29"/>
      <c r="B184" s="29"/>
      <c r="C184" s="29"/>
      <c r="D184" s="68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>
      <c r="A185" s="29"/>
      <c r="B185" s="29"/>
      <c r="C185" s="29"/>
      <c r="D185" s="68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>
      <c r="A186" s="29"/>
      <c r="B186" s="29"/>
      <c r="C186" s="29"/>
      <c r="D186" s="68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>
      <c r="A187" s="29"/>
      <c r="B187" s="29"/>
      <c r="C187" s="29"/>
      <c r="D187" s="68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>
      <c r="A188" s="29"/>
      <c r="B188" s="29"/>
      <c r="C188" s="29"/>
      <c r="D188" s="68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>
      <c r="A189" s="29"/>
      <c r="B189" s="29"/>
      <c r="C189" s="29"/>
      <c r="D189" s="68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>
      <c r="A190" s="29"/>
      <c r="B190" s="29"/>
      <c r="C190" s="29"/>
      <c r="D190" s="68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>
      <c r="A191" s="29"/>
      <c r="B191" s="29"/>
      <c r="C191" s="29"/>
      <c r="D191" s="68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>
      <c r="A192" s="29"/>
      <c r="B192" s="29"/>
      <c r="C192" s="29"/>
      <c r="D192" s="68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>
      <c r="A193" s="29"/>
      <c r="B193" s="29"/>
      <c r="C193" s="29"/>
      <c r="D193" s="68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>
      <c r="A194" s="29"/>
      <c r="B194" s="29"/>
      <c r="C194" s="29"/>
      <c r="D194" s="68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>
      <c r="A195" s="29"/>
      <c r="B195" s="29"/>
      <c r="C195" s="29"/>
      <c r="D195" s="68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>
      <c r="A196" s="29"/>
      <c r="B196" s="29"/>
      <c r="C196" s="29"/>
      <c r="D196" s="68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>
      <c r="A197" s="29"/>
      <c r="B197" s="29"/>
      <c r="C197" s="29"/>
      <c r="D197" s="68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>
      <c r="A198" s="29"/>
      <c r="B198" s="29"/>
      <c r="C198" s="29"/>
      <c r="D198" s="68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>
      <c r="A199" s="29"/>
      <c r="B199" s="29"/>
      <c r="C199" s="29"/>
      <c r="D199" s="68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>
      <c r="A200" s="29"/>
      <c r="B200" s="29"/>
      <c r="C200" s="29"/>
      <c r="D200" s="68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>
      <c r="A201" s="29"/>
      <c r="B201" s="29"/>
      <c r="C201" s="29"/>
      <c r="D201" s="68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>
      <c r="A202" s="29"/>
      <c r="B202" s="29"/>
      <c r="C202" s="29"/>
      <c r="D202" s="68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>
      <c r="A203" s="29"/>
      <c r="B203" s="29"/>
      <c r="C203" s="29"/>
      <c r="D203" s="68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>
      <c r="A204" s="29"/>
      <c r="B204" s="29"/>
      <c r="C204" s="29"/>
      <c r="D204" s="68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>
      <c r="A205" s="29"/>
      <c r="B205" s="29"/>
      <c r="C205" s="29"/>
      <c r="D205" s="68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>
      <c r="A206" s="29"/>
      <c r="B206" s="29"/>
      <c r="C206" s="29"/>
      <c r="D206" s="68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>
      <c r="A207" s="29"/>
      <c r="B207" s="29"/>
      <c r="C207" s="29"/>
      <c r="D207" s="68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>
      <c r="A208" s="29"/>
      <c r="B208" s="29"/>
      <c r="C208" s="29"/>
      <c r="D208" s="68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>
      <c r="A209" s="29"/>
      <c r="B209" s="29"/>
      <c r="C209" s="29"/>
      <c r="D209" s="68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>
      <c r="A210" s="29"/>
      <c r="B210" s="29"/>
      <c r="C210" s="29"/>
      <c r="D210" s="68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>
      <c r="A211" s="29"/>
      <c r="B211" s="29"/>
      <c r="C211" s="29"/>
      <c r="D211" s="68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>
      <c r="A212" s="29"/>
      <c r="B212" s="29"/>
      <c r="C212" s="29"/>
      <c r="D212" s="68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>
      <c r="A213" s="29"/>
      <c r="B213" s="29"/>
      <c r="C213" s="29"/>
      <c r="D213" s="68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>
      <c r="A214" s="29"/>
      <c r="B214" s="29"/>
      <c r="C214" s="29"/>
      <c r="D214" s="68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>
      <c r="A215" s="29"/>
      <c r="B215" s="29"/>
      <c r="C215" s="29"/>
      <c r="D215" s="68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>
      <c r="A216" s="29"/>
      <c r="B216" s="29"/>
      <c r="C216" s="29"/>
      <c r="D216" s="68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>
      <c r="A217" s="29"/>
      <c r="B217" s="29"/>
      <c r="C217" s="29"/>
      <c r="D217" s="68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>
      <c r="A218" s="29"/>
      <c r="B218" s="29"/>
      <c r="C218" s="29"/>
      <c r="D218" s="68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>
      <c r="A219" s="29"/>
      <c r="B219" s="29"/>
      <c r="C219" s="29"/>
      <c r="D219" s="68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>
      <c r="A220" s="29"/>
      <c r="B220" s="29"/>
      <c r="C220" s="29"/>
      <c r="D220" s="68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>
      <c r="A221" s="29"/>
      <c r="B221" s="29"/>
      <c r="C221" s="29"/>
      <c r="D221" s="68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>
      <c r="A222" s="29"/>
      <c r="B222" s="29"/>
      <c r="C222" s="29"/>
      <c r="D222" s="68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>
      <c r="A223" s="29"/>
      <c r="B223" s="29"/>
      <c r="C223" s="29"/>
      <c r="D223" s="68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>
      <c r="A224" s="29"/>
      <c r="B224" s="29"/>
      <c r="C224" s="29"/>
      <c r="D224" s="68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>
      <c r="A225" s="29"/>
      <c r="B225" s="29"/>
      <c r="C225" s="29"/>
      <c r="D225" s="68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>
      <c r="A226" s="29"/>
      <c r="B226" s="29"/>
      <c r="C226" s="29"/>
      <c r="D226" s="68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>
      <c r="A227" s="29"/>
      <c r="B227" s="29"/>
      <c r="C227" s="29"/>
      <c r="D227" s="68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>
      <c r="A228" s="29"/>
      <c r="B228" s="29"/>
      <c r="C228" s="29"/>
      <c r="D228" s="68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>
      <c r="A229" s="29"/>
      <c r="B229" s="29"/>
      <c r="C229" s="29"/>
      <c r="D229" s="68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>
      <c r="A230" s="29"/>
      <c r="B230" s="29"/>
      <c r="C230" s="29"/>
      <c r="D230" s="68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>
      <c r="A231" s="29"/>
      <c r="B231" s="29"/>
      <c r="C231" s="29"/>
      <c r="D231" s="68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>
      <c r="A232" s="29"/>
      <c r="B232" s="29"/>
      <c r="C232" s="29"/>
      <c r="D232" s="68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>
      <c r="A233" s="29"/>
      <c r="B233" s="29"/>
      <c r="C233" s="29"/>
      <c r="D233" s="68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>
      <c r="A234" s="29"/>
      <c r="B234" s="29"/>
      <c r="C234" s="29"/>
      <c r="D234" s="68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>
      <c r="A235" s="29"/>
      <c r="B235" s="29"/>
      <c r="C235" s="29"/>
      <c r="D235" s="68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>
      <c r="A236" s="29"/>
      <c r="B236" s="29"/>
      <c r="C236" s="29"/>
      <c r="D236" s="68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>
      <c r="A237" s="29"/>
      <c r="B237" s="29"/>
      <c r="C237" s="29"/>
      <c r="D237" s="68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>
      <c r="A238" s="29"/>
      <c r="B238" s="29"/>
      <c r="C238" s="29"/>
      <c r="D238" s="68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>
      <c r="A239" s="29"/>
      <c r="B239" s="29"/>
      <c r="C239" s="29"/>
      <c r="D239" s="68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>
      <c r="A240" s="29"/>
      <c r="B240" s="29"/>
      <c r="C240" s="29"/>
      <c r="D240" s="68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>
      <c r="A241" s="29"/>
      <c r="B241" s="29"/>
      <c r="C241" s="29"/>
      <c r="D241" s="68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>
      <c r="A242" s="29"/>
      <c r="B242" s="29"/>
      <c r="C242" s="29"/>
      <c r="D242" s="68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>
      <c r="A243" s="29"/>
      <c r="B243" s="29"/>
      <c r="C243" s="29"/>
      <c r="D243" s="68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>
      <c r="A244" s="29"/>
      <c r="B244" s="29"/>
      <c r="C244" s="29"/>
      <c r="D244" s="68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>
      <c r="A245" s="29"/>
      <c r="B245" s="29"/>
      <c r="C245" s="29"/>
      <c r="D245" s="68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>
      <c r="A246" s="29"/>
      <c r="B246" s="29"/>
      <c r="C246" s="29"/>
      <c r="D246" s="68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>
      <c r="A247" s="29"/>
      <c r="B247" s="29"/>
      <c r="C247" s="29"/>
      <c r="D247" s="68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>
      <c r="A248" s="29"/>
      <c r="B248" s="29"/>
      <c r="C248" s="29"/>
      <c r="D248" s="68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>
      <c r="A249" s="29"/>
      <c r="B249" s="29"/>
      <c r="C249" s="29"/>
      <c r="D249" s="68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>
      <c r="A250" s="29"/>
      <c r="B250" s="29"/>
      <c r="C250" s="29"/>
      <c r="D250" s="68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>
      <c r="A251" s="29"/>
      <c r="B251" s="29"/>
      <c r="C251" s="29"/>
      <c r="D251" s="68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>
      <c r="A252" s="29"/>
      <c r="B252" s="29"/>
      <c r="C252" s="29"/>
      <c r="D252" s="68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>
      <c r="A253" s="29"/>
      <c r="B253" s="29"/>
      <c r="C253" s="29"/>
      <c r="D253" s="68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>
      <c r="A254" s="29"/>
      <c r="B254" s="29"/>
      <c r="C254" s="29"/>
      <c r="D254" s="68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>
      <c r="A255" s="29"/>
      <c r="B255" s="29"/>
      <c r="C255" s="29"/>
      <c r="D255" s="68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>
      <c r="A256" s="29"/>
      <c r="B256" s="29"/>
      <c r="C256" s="29"/>
      <c r="D256" s="68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>
      <c r="A257" s="29"/>
      <c r="B257" s="29"/>
      <c r="C257" s="29"/>
      <c r="D257" s="68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>
      <c r="A258" s="29"/>
      <c r="B258" s="29"/>
      <c r="C258" s="29"/>
      <c r="D258" s="68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>
      <c r="A259" s="29"/>
      <c r="B259" s="29"/>
      <c r="C259" s="29"/>
      <c r="D259" s="68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>
      <c r="A260" s="29"/>
      <c r="B260" s="29"/>
      <c r="C260" s="29"/>
      <c r="D260" s="68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>
      <c r="A261" s="29"/>
      <c r="B261" s="29"/>
      <c r="C261" s="29"/>
      <c r="D261" s="68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>
      <c r="A262" s="29"/>
      <c r="B262" s="29"/>
      <c r="C262" s="29"/>
      <c r="D262" s="68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>
      <c r="A263" s="29"/>
      <c r="B263" s="29"/>
      <c r="C263" s="29"/>
      <c r="D263" s="68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>
      <c r="A264" s="29"/>
      <c r="B264" s="29"/>
      <c r="C264" s="29"/>
      <c r="D264" s="68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>
      <c r="A265" s="29"/>
      <c r="B265" s="29"/>
      <c r="C265" s="29"/>
      <c r="D265" s="68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>
      <c r="A266" s="29"/>
      <c r="B266" s="29"/>
      <c r="C266" s="29"/>
      <c r="D266" s="68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>
      <c r="A267" s="29"/>
      <c r="B267" s="29"/>
      <c r="C267" s="29"/>
      <c r="D267" s="68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>
      <c r="A268" s="29"/>
      <c r="B268" s="29"/>
      <c r="C268" s="29"/>
      <c r="D268" s="68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>
      <c r="A269" s="29"/>
      <c r="B269" s="29"/>
      <c r="C269" s="29"/>
      <c r="D269" s="68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>
      <c r="A270" s="29"/>
      <c r="B270" s="29"/>
      <c r="C270" s="29"/>
      <c r="D270" s="68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>
      <c r="A271" s="29"/>
      <c r="B271" s="29"/>
      <c r="C271" s="29"/>
      <c r="D271" s="68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>
      <c r="A272" s="29"/>
      <c r="B272" s="29"/>
      <c r="C272" s="29"/>
      <c r="D272" s="68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>
      <c r="A273" s="29"/>
      <c r="B273" s="29"/>
      <c r="C273" s="29"/>
      <c r="D273" s="68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>
      <c r="A274" s="29"/>
      <c r="B274" s="29"/>
      <c r="C274" s="29"/>
      <c r="D274" s="68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>
      <c r="A275" s="29"/>
      <c r="B275" s="29"/>
      <c r="C275" s="29"/>
      <c r="D275" s="68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>
      <c r="A276" s="29"/>
      <c r="B276" s="29"/>
      <c r="C276" s="29"/>
      <c r="D276" s="68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>
      <c r="A277" s="29"/>
      <c r="B277" s="29"/>
      <c r="C277" s="29"/>
      <c r="D277" s="68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>
      <c r="A278" s="29"/>
      <c r="B278" s="29"/>
      <c r="C278" s="29"/>
      <c r="D278" s="68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>
      <c r="A279" s="29"/>
      <c r="B279" s="29"/>
      <c r="C279" s="29"/>
      <c r="D279" s="68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>
      <c r="A280" s="29"/>
      <c r="B280" s="29"/>
      <c r="C280" s="29"/>
      <c r="D280" s="68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>
      <c r="A281" s="29"/>
      <c r="B281" s="29"/>
      <c r="C281" s="29"/>
      <c r="D281" s="68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>
      <c r="A282" s="29"/>
      <c r="B282" s="29"/>
      <c r="C282" s="29"/>
      <c r="D282" s="68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>
      <c r="A283" s="29"/>
      <c r="B283" s="29"/>
      <c r="C283" s="29"/>
      <c r="D283" s="68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>
      <c r="A284" s="29"/>
      <c r="B284" s="29"/>
      <c r="C284" s="29"/>
      <c r="D284" s="68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>
      <c r="A285" s="29"/>
      <c r="B285" s="29"/>
      <c r="C285" s="29"/>
      <c r="D285" s="68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>
      <c r="A286" s="29"/>
      <c r="B286" s="29"/>
      <c r="C286" s="29"/>
      <c r="D286" s="68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>
      <c r="A287" s="29"/>
      <c r="B287" s="29"/>
      <c r="C287" s="29"/>
      <c r="D287" s="68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>
      <c r="A288" s="29"/>
      <c r="B288" s="29"/>
      <c r="C288" s="29"/>
      <c r="D288" s="68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>
      <c r="A289" s="29"/>
      <c r="B289" s="29"/>
      <c r="C289" s="29"/>
      <c r="D289" s="68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>
      <c r="A290" s="29"/>
      <c r="B290" s="29"/>
      <c r="C290" s="29"/>
      <c r="D290" s="68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>
      <c r="A291" s="29"/>
      <c r="B291" s="29"/>
      <c r="C291" s="29"/>
      <c r="D291" s="68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>
      <c r="A292" s="29"/>
      <c r="B292" s="29"/>
      <c r="C292" s="29"/>
      <c r="D292" s="68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>
      <c r="A293" s="29"/>
      <c r="B293" s="29"/>
      <c r="C293" s="29"/>
      <c r="D293" s="68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>
      <c r="A294" s="29"/>
      <c r="B294" s="29"/>
      <c r="C294" s="29"/>
      <c r="D294" s="68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>
      <c r="A295" s="29"/>
      <c r="B295" s="29"/>
      <c r="C295" s="29"/>
      <c r="D295" s="68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>
      <c r="A296" s="29"/>
      <c r="B296" s="29"/>
      <c r="C296" s="29"/>
      <c r="D296" s="68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>
      <c r="A297" s="29"/>
      <c r="B297" s="29"/>
      <c r="C297" s="29"/>
      <c r="D297" s="68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>
      <c r="A298" s="29"/>
      <c r="B298" s="29"/>
      <c r="C298" s="29"/>
      <c r="D298" s="68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>
      <c r="A299" s="29"/>
      <c r="B299" s="29"/>
      <c r="C299" s="29"/>
      <c r="D299" s="68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>
      <c r="A300" s="29"/>
      <c r="B300" s="29"/>
      <c r="C300" s="29"/>
      <c r="D300" s="68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>
      <c r="A301" s="29"/>
      <c r="B301" s="29"/>
      <c r="C301" s="29"/>
      <c r="D301" s="68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>
      <c r="A302" s="29"/>
      <c r="B302" s="29"/>
      <c r="C302" s="29"/>
      <c r="D302" s="68"/>
      <c r="E302" s="29"/>
      <c r="F302" s="29"/>
      <c r="G302" s="29"/>
      <c r="H302" s="29"/>
      <c r="I302" s="29"/>
      <c r="J302" s="29"/>
      <c r="K302" s="29"/>
      <c r="L302" s="29"/>
      <c r="M302" s="29"/>
    </row>
  </sheetData>
  <mergeCells count="38">
    <mergeCell ref="C7:C8"/>
    <mergeCell ref="B9:B10"/>
    <mergeCell ref="B47:B48"/>
    <mergeCell ref="C47:C48"/>
    <mergeCell ref="C45:C46"/>
    <mergeCell ref="C43:C44"/>
    <mergeCell ref="A52:C52"/>
    <mergeCell ref="B27:B28"/>
    <mergeCell ref="B41:B42"/>
    <mergeCell ref="B45:B46"/>
    <mergeCell ref="B49:B50"/>
    <mergeCell ref="B35:B36"/>
    <mergeCell ref="B39:B40"/>
    <mergeCell ref="A51:C51"/>
    <mergeCell ref="B33:B34"/>
    <mergeCell ref="A5:A50"/>
    <mergeCell ref="B11:B12"/>
    <mergeCell ref="B37:B38"/>
    <mergeCell ref="B31:B32"/>
    <mergeCell ref="B29:B30"/>
    <mergeCell ref="B43:B44"/>
    <mergeCell ref="C49:C50"/>
    <mergeCell ref="A1:M1"/>
    <mergeCell ref="B23:B24"/>
    <mergeCell ref="B19:B20"/>
    <mergeCell ref="B25:B26"/>
    <mergeCell ref="A3:A4"/>
    <mergeCell ref="E3:K3"/>
    <mergeCell ref="B21:B22"/>
    <mergeCell ref="L3:M3"/>
    <mergeCell ref="B17:B18"/>
    <mergeCell ref="B13:B14"/>
    <mergeCell ref="B15:B16"/>
    <mergeCell ref="B3:B4"/>
    <mergeCell ref="C3:C4"/>
    <mergeCell ref="B5:B6"/>
    <mergeCell ref="C5:C6"/>
    <mergeCell ref="B7:B8"/>
  </mergeCells>
  <phoneticPr fontId="14" type="noConversion"/>
  <printOptions horizontalCentered="1"/>
  <pageMargins left="0.3" right="0.3" top="0.3" bottom="0.3" header="0.1" footer="0.1"/>
  <pageSetup paperSize="9" scale="69" fitToHeight="0" orientation="portrait" r:id="rId1"/>
  <headerFooter>
    <oddFooter>&amp;L&amp;"MS Sans Serif,Regular"No. Form : FM/PROD-011&amp;R&amp;"MS Sans Serif,Regular"Reported by Planning Section           Page &amp;P of &amp;N</oddFooter>
  </headerFooter>
  <ignoredErrors>
    <ignoredError sqref="M39:M50 M13 M17:M28 M33:M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T271"/>
  <sheetViews>
    <sheetView showGridLines="0" view="pageBreakPreview" zoomScale="90" zoomScaleNormal="75" zoomScaleSheetLayoutView="90" workbookViewId="0">
      <selection activeCell="R15" sqref="R15"/>
    </sheetView>
  </sheetViews>
  <sheetFormatPr defaultColWidth="9.140625" defaultRowHeight="12.75"/>
  <cols>
    <col min="1" max="1" width="6.85546875" style="1" customWidth="1"/>
    <col min="2" max="2" width="5.7109375" style="1" customWidth="1"/>
    <col min="3" max="3" width="17.7109375" style="1" customWidth="1"/>
    <col min="4" max="4" width="10.7109375" style="2" customWidth="1"/>
    <col min="5" max="11" width="10.28515625" style="1" customWidth="1"/>
    <col min="12" max="14" width="15.7109375" style="1" customWidth="1"/>
    <col min="15" max="15" width="9.5703125" style="1" bestFit="1" customWidth="1"/>
    <col min="16" max="17" width="9.140625" style="1"/>
    <col min="18" max="18" width="9.5703125" style="1" bestFit="1" customWidth="1"/>
    <col min="19" max="29" width="15.7109375" style="1" customWidth="1"/>
    <col min="30" max="16384" width="9.140625" style="1"/>
  </cols>
  <sheetData>
    <row r="1" spans="1:20" ht="30">
      <c r="A1" s="737" t="s">
        <v>102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</row>
    <row r="2" spans="1:20">
      <c r="A2" s="145" t="s">
        <v>76</v>
      </c>
      <c r="B2" s="29"/>
      <c r="C2" s="29"/>
      <c r="D2" s="68"/>
      <c r="E2" s="29"/>
      <c r="F2" s="29"/>
      <c r="G2" s="29"/>
      <c r="H2" s="29"/>
      <c r="I2" s="29"/>
      <c r="J2" s="29"/>
      <c r="K2" s="29"/>
      <c r="L2" s="29"/>
      <c r="M2" s="29"/>
    </row>
    <row r="3" spans="1:20" ht="12" customHeight="1">
      <c r="A3" s="740" t="s">
        <v>4</v>
      </c>
      <c r="B3" s="742" t="s">
        <v>2</v>
      </c>
      <c r="C3" s="739" t="s">
        <v>0</v>
      </c>
      <c r="D3" s="96" t="s">
        <v>11</v>
      </c>
      <c r="E3" s="738">
        <f>+PETROSEA!E3</f>
        <v>2023</v>
      </c>
      <c r="F3" s="739"/>
      <c r="G3" s="739"/>
      <c r="H3" s="739"/>
      <c r="I3" s="739"/>
      <c r="J3" s="739"/>
      <c r="K3" s="739"/>
      <c r="L3" s="746" t="s">
        <v>7</v>
      </c>
      <c r="M3" s="747"/>
    </row>
    <row r="4" spans="1:20" ht="12" customHeight="1">
      <c r="A4" s="793"/>
      <c r="B4" s="794"/>
      <c r="C4" s="795"/>
      <c r="D4" s="161" t="s">
        <v>12</v>
      </c>
      <c r="E4" s="162">
        <f>+PETROSEA!E4</f>
        <v>45067</v>
      </c>
      <c r="F4" s="169">
        <f t="shared" ref="F4:K4" si="0">+E4+1</f>
        <v>45068</v>
      </c>
      <c r="G4" s="169">
        <f t="shared" si="0"/>
        <v>45069</v>
      </c>
      <c r="H4" s="169">
        <f t="shared" si="0"/>
        <v>45070</v>
      </c>
      <c r="I4" s="169">
        <f t="shared" si="0"/>
        <v>45071</v>
      </c>
      <c r="J4" s="169">
        <f t="shared" si="0"/>
        <v>45072</v>
      </c>
      <c r="K4" s="169">
        <f t="shared" si="0"/>
        <v>45073</v>
      </c>
      <c r="L4" s="100" t="s">
        <v>8</v>
      </c>
      <c r="M4" s="101" t="s">
        <v>9</v>
      </c>
      <c r="N4" s="4"/>
      <c r="O4" s="4"/>
      <c r="P4" s="4"/>
      <c r="Q4" s="4"/>
      <c r="R4" s="4"/>
      <c r="S4" s="4"/>
      <c r="T4" s="4"/>
    </row>
    <row r="5" spans="1:20" ht="12" customHeight="1">
      <c r="A5" s="791" t="s">
        <v>103</v>
      </c>
      <c r="B5" s="765">
        <v>1</v>
      </c>
      <c r="C5" s="796" t="s">
        <v>163</v>
      </c>
      <c r="D5" s="163" t="s">
        <v>3</v>
      </c>
      <c r="E5" s="115"/>
      <c r="F5" s="116"/>
      <c r="G5" s="116"/>
      <c r="H5" s="176"/>
      <c r="I5" s="117"/>
      <c r="J5" s="116"/>
      <c r="K5" s="116"/>
      <c r="L5" s="104">
        <f>SUM(E5:K5)</f>
        <v>0</v>
      </c>
      <c r="M5" s="105">
        <f>IF(L6=0,0,(SUMPRODUCT(E5:K5,E6:K6))/(L6))</f>
        <v>0</v>
      </c>
      <c r="N5" s="4"/>
      <c r="O5" s="4"/>
    </row>
    <row r="6" spans="1:20" ht="12" customHeight="1">
      <c r="A6" s="804"/>
      <c r="B6" s="766"/>
      <c r="C6" s="823"/>
      <c r="D6" s="121" t="s">
        <v>5</v>
      </c>
      <c r="E6" s="107"/>
      <c r="F6" s="108"/>
      <c r="G6" s="108"/>
      <c r="H6" s="175"/>
      <c r="I6" s="109"/>
      <c r="J6" s="108"/>
      <c r="K6" s="108"/>
      <c r="L6" s="110">
        <f>SUM(E6:K6)</f>
        <v>0</v>
      </c>
      <c r="M6" s="111">
        <f>IF(L5=0,0,(SUMPRODUCT(E5:K5,E6:K6))/L5)</f>
        <v>0</v>
      </c>
      <c r="N6" s="4"/>
      <c r="O6" s="4"/>
    </row>
    <row r="7" spans="1:20" ht="12" customHeight="1">
      <c r="A7" s="804"/>
      <c r="B7" s="766">
        <f>+B5+1</f>
        <v>2</v>
      </c>
      <c r="C7" s="806" t="s">
        <v>141</v>
      </c>
      <c r="D7" s="120" t="s">
        <v>3</v>
      </c>
      <c r="E7" s="115"/>
      <c r="F7" s="116"/>
      <c r="G7" s="116"/>
      <c r="H7" s="176"/>
      <c r="I7" s="117"/>
      <c r="J7" s="116"/>
      <c r="K7" s="116"/>
      <c r="L7" s="118">
        <f>SUM(E7:K7)</f>
        <v>0</v>
      </c>
      <c r="M7" s="119">
        <f>IF(L8=0,0,(SUMPRODUCT(E7:K7,E8:K8))/(L8))</f>
        <v>0</v>
      </c>
      <c r="N7" s="5"/>
    </row>
    <row r="8" spans="1:20" ht="12" customHeight="1">
      <c r="A8" s="804"/>
      <c r="B8" s="767"/>
      <c r="C8" s="808"/>
      <c r="D8" s="121" t="s">
        <v>5</v>
      </c>
      <c r="E8" s="107"/>
      <c r="F8" s="108"/>
      <c r="G8" s="108"/>
      <c r="H8" s="175"/>
      <c r="I8" s="109"/>
      <c r="J8" s="108"/>
      <c r="K8" s="108"/>
      <c r="L8" s="110">
        <f t="shared" ref="L8:L16" si="1">SUM(E8:K8)</f>
        <v>0</v>
      </c>
      <c r="M8" s="111">
        <f>IF(L7=0,0,(SUMPRODUCT(E7:K7,E8:K8))/L7)</f>
        <v>0</v>
      </c>
      <c r="N8" s="6"/>
    </row>
    <row r="9" spans="1:20" ht="12" customHeight="1">
      <c r="A9" s="804"/>
      <c r="B9" s="766">
        <f>+B7+1</f>
        <v>3</v>
      </c>
      <c r="C9" s="806" t="s">
        <v>181</v>
      </c>
      <c r="D9" s="120" t="s">
        <v>3</v>
      </c>
      <c r="E9" s="115"/>
      <c r="F9" s="116"/>
      <c r="G9" s="116"/>
      <c r="H9" s="176"/>
      <c r="I9" s="117"/>
      <c r="J9" s="116"/>
      <c r="K9" s="116"/>
      <c r="L9" s="118">
        <f t="shared" si="1"/>
        <v>0</v>
      </c>
      <c r="M9" s="119">
        <f>IF(L10=0,0,(SUMPRODUCT(E9:K9,E10:K10))/(L10))</f>
        <v>0</v>
      </c>
      <c r="N9" s="6"/>
    </row>
    <row r="10" spans="1:20" ht="12" customHeight="1">
      <c r="A10" s="804"/>
      <c r="B10" s="766"/>
      <c r="C10" s="808"/>
      <c r="D10" s="121" t="s">
        <v>5</v>
      </c>
      <c r="E10" s="107"/>
      <c r="F10" s="108"/>
      <c r="G10" s="108"/>
      <c r="H10" s="175"/>
      <c r="I10" s="109"/>
      <c r="J10" s="108"/>
      <c r="K10" s="108"/>
      <c r="L10" s="110">
        <f>SUM(E10:K10)</f>
        <v>0</v>
      </c>
      <c r="M10" s="111">
        <f>IF(L9=0,0,(SUMPRODUCT(E9:K9,E10:K10))/L9)</f>
        <v>0</v>
      </c>
      <c r="N10" s="6"/>
    </row>
    <row r="11" spans="1:20" ht="12" customHeight="1">
      <c r="A11" s="804"/>
      <c r="B11" s="766">
        <f>+B9+1</f>
        <v>4</v>
      </c>
      <c r="C11" s="806"/>
      <c r="D11" s="120" t="s">
        <v>3</v>
      </c>
      <c r="E11" s="116"/>
      <c r="F11" s="116"/>
      <c r="G11" s="116"/>
      <c r="H11" s="176"/>
      <c r="I11" s="117"/>
      <c r="J11" s="116"/>
      <c r="K11" s="116"/>
      <c r="L11" s="118">
        <f t="shared" si="1"/>
        <v>0</v>
      </c>
      <c r="M11" s="119">
        <f>IF(L12=0,0,(SUMPRODUCT(E11:K11,E12:K12))/(L12))</f>
        <v>0</v>
      </c>
      <c r="N11" s="6"/>
    </row>
    <row r="12" spans="1:20" ht="12" customHeight="1">
      <c r="A12" s="804"/>
      <c r="B12" s="766"/>
      <c r="C12" s="808"/>
      <c r="D12" s="121" t="s">
        <v>5</v>
      </c>
      <c r="E12" s="108"/>
      <c r="F12" s="108"/>
      <c r="G12" s="108"/>
      <c r="H12" s="175"/>
      <c r="I12" s="109"/>
      <c r="J12" s="108"/>
      <c r="K12" s="108"/>
      <c r="L12" s="110">
        <f t="shared" si="1"/>
        <v>0</v>
      </c>
      <c r="M12" s="111">
        <f>IF(L11=0,0,(SUMPRODUCT(E11:K11,E12:K12))/L11)</f>
        <v>0</v>
      </c>
      <c r="N12" s="6"/>
    </row>
    <row r="13" spans="1:20" ht="12" customHeight="1">
      <c r="A13" s="804"/>
      <c r="B13" s="766">
        <f>+B11+1</f>
        <v>5</v>
      </c>
      <c r="C13" s="806"/>
      <c r="D13" s="120" t="s">
        <v>3</v>
      </c>
      <c r="E13" s="116"/>
      <c r="F13" s="116"/>
      <c r="G13" s="116"/>
      <c r="H13" s="176"/>
      <c r="I13" s="117"/>
      <c r="J13" s="116"/>
      <c r="K13" s="116"/>
      <c r="L13" s="118">
        <f t="shared" si="1"/>
        <v>0</v>
      </c>
      <c r="M13" s="119">
        <f>IF(L14=0,0,(SUMPRODUCT(E13:K13,E14:K14))/(L14))</f>
        <v>0</v>
      </c>
      <c r="N13" s="6"/>
    </row>
    <row r="14" spans="1:20" ht="12" customHeight="1">
      <c r="A14" s="804"/>
      <c r="B14" s="766"/>
      <c r="C14" s="808"/>
      <c r="D14" s="121" t="s">
        <v>5</v>
      </c>
      <c r="E14" s="108"/>
      <c r="F14" s="108"/>
      <c r="G14" s="108"/>
      <c r="H14" s="175"/>
      <c r="I14" s="109"/>
      <c r="J14" s="108"/>
      <c r="K14" s="108"/>
      <c r="L14" s="110">
        <f t="shared" si="1"/>
        <v>0</v>
      </c>
      <c r="M14" s="111">
        <f>IF(L13=0,0,(SUMPRODUCT(E13:K13,E14:K14))/L13)</f>
        <v>0</v>
      </c>
      <c r="N14" s="6"/>
    </row>
    <row r="15" spans="1:20" ht="12" customHeight="1">
      <c r="A15" s="804"/>
      <c r="B15" s="766">
        <f>+B13+1</f>
        <v>6</v>
      </c>
      <c r="C15" s="806"/>
      <c r="D15" s="120" t="s">
        <v>3</v>
      </c>
      <c r="E15" s="116"/>
      <c r="F15" s="116"/>
      <c r="G15" s="116"/>
      <c r="H15" s="176"/>
      <c r="I15" s="117"/>
      <c r="J15" s="116"/>
      <c r="K15" s="116"/>
      <c r="L15" s="118">
        <f t="shared" si="1"/>
        <v>0</v>
      </c>
      <c r="M15" s="119">
        <f>IF(L16=0,0,(SUMPRODUCT(E15:K15,E16:K16))/(L16))</f>
        <v>0</v>
      </c>
      <c r="N15" s="6"/>
    </row>
    <row r="16" spans="1:20" ht="12" customHeight="1">
      <c r="A16" s="804"/>
      <c r="B16" s="766"/>
      <c r="C16" s="808"/>
      <c r="D16" s="121" t="s">
        <v>5</v>
      </c>
      <c r="E16" s="108"/>
      <c r="F16" s="108"/>
      <c r="G16" s="108"/>
      <c r="H16" s="175"/>
      <c r="I16" s="109"/>
      <c r="J16" s="108"/>
      <c r="K16" s="108"/>
      <c r="L16" s="110">
        <f t="shared" si="1"/>
        <v>0</v>
      </c>
      <c r="M16" s="111">
        <f>IF(L15=0,0,(SUMPRODUCT(E15:K15,E16:K16))/L15)</f>
        <v>0</v>
      </c>
      <c r="N16" s="6"/>
    </row>
    <row r="17" spans="1:13" ht="12" customHeight="1">
      <c r="A17" s="802" t="s">
        <v>6</v>
      </c>
      <c r="B17" s="803"/>
      <c r="C17" s="803"/>
      <c r="D17" s="167" t="s">
        <v>3</v>
      </c>
      <c r="E17" s="123">
        <f t="shared" ref="E17:J17" si="2">E5+E7+E9+E11+E13+E15</f>
        <v>0</v>
      </c>
      <c r="F17" s="124">
        <f t="shared" si="2"/>
        <v>0</v>
      </c>
      <c r="G17" s="124">
        <f t="shared" si="2"/>
        <v>0</v>
      </c>
      <c r="H17" s="124">
        <f t="shared" si="2"/>
        <v>0</v>
      </c>
      <c r="I17" s="124">
        <f t="shared" si="2"/>
        <v>0</v>
      </c>
      <c r="J17" s="124">
        <f t="shared" si="2"/>
        <v>0</v>
      </c>
      <c r="K17" s="124">
        <f>K5+K7+K9+K11+K13+K15</f>
        <v>0</v>
      </c>
      <c r="L17" s="104">
        <f>SUM(E17:K17)</f>
        <v>0</v>
      </c>
      <c r="M17" s="105">
        <f>IF(SUM(E18:K18)=0,0,SUMPRODUCT(E17:K17,E18:K18)/SUM(E18:K18))</f>
        <v>0</v>
      </c>
    </row>
    <row r="18" spans="1:13" ht="12" customHeight="1">
      <c r="A18" s="798" t="s">
        <v>1</v>
      </c>
      <c r="B18" s="799"/>
      <c r="C18" s="799"/>
      <c r="D18" s="168" t="s">
        <v>5</v>
      </c>
      <c r="E18" s="125">
        <f>IF(E17=0,0,(E5*E6+E7*E8+E9*E10+E11*E12+E13*E14+E15*E16)/E17)</f>
        <v>0</v>
      </c>
      <c r="F18" s="126">
        <f t="shared" ref="F18:K18" si="3">IF(F17=0,0,(F5*F6+F7*F8+F9*F10+F11*F12+F13*F14+F15*F16)/F17)</f>
        <v>0</v>
      </c>
      <c r="G18" s="126">
        <f t="shared" si="3"/>
        <v>0</v>
      </c>
      <c r="H18" s="126">
        <f t="shared" si="3"/>
        <v>0</v>
      </c>
      <c r="I18" s="126">
        <f t="shared" si="3"/>
        <v>0</v>
      </c>
      <c r="J18" s="126">
        <f t="shared" si="3"/>
        <v>0</v>
      </c>
      <c r="K18" s="126">
        <f t="shared" si="3"/>
        <v>0</v>
      </c>
      <c r="L18" s="127">
        <f>L6+L8+L10+L12+L14+L16</f>
        <v>0</v>
      </c>
      <c r="M18" s="128">
        <f>IF(L17=0,0,(SUMPRODUCT(E17:K17,E18:K18))/L17)</f>
        <v>0</v>
      </c>
    </row>
    <row r="19" spans="1:13" ht="12" customHeight="1">
      <c r="A19" s="812" t="s">
        <v>4</v>
      </c>
      <c r="B19" s="814" t="s">
        <v>2</v>
      </c>
      <c r="C19" s="816" t="s">
        <v>0</v>
      </c>
      <c r="D19" s="347" t="s">
        <v>11</v>
      </c>
      <c r="E19" s="818">
        <f>E3</f>
        <v>2023</v>
      </c>
      <c r="F19" s="819"/>
      <c r="G19" s="819"/>
      <c r="H19" s="819"/>
      <c r="I19" s="819"/>
      <c r="J19" s="819"/>
      <c r="K19" s="820"/>
      <c r="L19" s="821" t="s">
        <v>7</v>
      </c>
      <c r="M19" s="822"/>
    </row>
    <row r="20" spans="1:13" ht="12" customHeight="1">
      <c r="A20" s="813"/>
      <c r="B20" s="815"/>
      <c r="C20" s="817"/>
      <c r="D20" s="370" t="s">
        <v>12</v>
      </c>
      <c r="E20" s="371">
        <f>E4</f>
        <v>45067</v>
      </c>
      <c r="F20" s="375">
        <f t="shared" ref="F20:K20" si="4">+E20+1</f>
        <v>45068</v>
      </c>
      <c r="G20" s="375">
        <f t="shared" si="4"/>
        <v>45069</v>
      </c>
      <c r="H20" s="375">
        <f t="shared" si="4"/>
        <v>45070</v>
      </c>
      <c r="I20" s="375">
        <f t="shared" si="4"/>
        <v>45071</v>
      </c>
      <c r="J20" s="375">
        <f t="shared" si="4"/>
        <v>45072</v>
      </c>
      <c r="K20" s="375">
        <f t="shared" si="4"/>
        <v>45073</v>
      </c>
      <c r="L20" s="348" t="s">
        <v>8</v>
      </c>
      <c r="M20" s="349" t="s">
        <v>9</v>
      </c>
    </row>
    <row r="21" spans="1:13" ht="12.75" customHeight="1">
      <c r="A21" s="791" t="s">
        <v>80</v>
      </c>
      <c r="B21" s="811">
        <v>1</v>
      </c>
      <c r="C21" s="796" t="s">
        <v>141</v>
      </c>
      <c r="D21" s="372" t="s">
        <v>3</v>
      </c>
      <c r="E21" s="357"/>
      <c r="F21" s="358"/>
      <c r="G21" s="358"/>
      <c r="H21" s="377"/>
      <c r="I21" s="359"/>
      <c r="J21" s="358"/>
      <c r="K21" s="358"/>
      <c r="L21" s="350">
        <f t="shared" ref="L21:L26" si="5">SUM(E21:K21)</f>
        <v>0</v>
      </c>
      <c r="M21" s="351">
        <f>IF(L22=0,0,(SUMPRODUCT(E21:K21,E22:K22))/(L22))</f>
        <v>0</v>
      </c>
    </row>
    <row r="22" spans="1:13" ht="12" customHeight="1">
      <c r="A22" s="804"/>
      <c r="B22" s="800"/>
      <c r="C22" s="808"/>
      <c r="D22" s="363" t="s">
        <v>5</v>
      </c>
      <c r="E22" s="352"/>
      <c r="F22" s="353"/>
      <c r="G22" s="353"/>
      <c r="H22" s="376"/>
      <c r="I22" s="354"/>
      <c r="J22" s="353"/>
      <c r="K22" s="353"/>
      <c r="L22" s="355">
        <f t="shared" si="5"/>
        <v>0</v>
      </c>
      <c r="M22" s="356">
        <f>IF(L21=0,0,(SUMPRODUCT(E21:K21,E22:K22))/L21)</f>
        <v>0</v>
      </c>
    </row>
    <row r="23" spans="1:13" ht="12" hidden="1" customHeight="1">
      <c r="A23" s="804"/>
      <c r="B23" s="767">
        <f>+B21+1</f>
        <v>2</v>
      </c>
      <c r="C23" s="806" t="s">
        <v>163</v>
      </c>
      <c r="D23" s="362" t="s">
        <v>3</v>
      </c>
      <c r="E23" s="357"/>
      <c r="F23" s="358"/>
      <c r="G23" s="358"/>
      <c r="H23" s="377"/>
      <c r="I23" s="359"/>
      <c r="J23" s="358"/>
      <c r="K23" s="358"/>
      <c r="L23" s="360">
        <f t="shared" si="5"/>
        <v>0</v>
      </c>
      <c r="M23" s="361">
        <f>IF(L24=0,0,(SUMPRODUCT(E23:K23,E24:K24))/(L24))</f>
        <v>0</v>
      </c>
    </row>
    <row r="24" spans="1:13" ht="12" hidden="1" customHeight="1">
      <c r="A24" s="804"/>
      <c r="B24" s="800"/>
      <c r="C24" s="808"/>
      <c r="D24" s="363" t="s">
        <v>5</v>
      </c>
      <c r="E24" s="352"/>
      <c r="F24" s="353"/>
      <c r="G24" s="353"/>
      <c r="H24" s="376"/>
      <c r="I24" s="354"/>
      <c r="J24" s="353"/>
      <c r="K24" s="353"/>
      <c r="L24" s="355">
        <f t="shared" si="5"/>
        <v>0</v>
      </c>
      <c r="M24" s="356">
        <f>IF(L23=0,0,(SUMPRODUCT(E23:K23,E24:K24))/L23)</f>
        <v>0</v>
      </c>
    </row>
    <row r="25" spans="1:13" ht="12" hidden="1" customHeight="1">
      <c r="A25" s="804"/>
      <c r="B25" s="767">
        <f>+B23+1</f>
        <v>3</v>
      </c>
      <c r="C25" s="806" t="s">
        <v>202</v>
      </c>
      <c r="D25" s="362" t="s">
        <v>3</v>
      </c>
      <c r="E25" s="357"/>
      <c r="F25" s="358"/>
      <c r="G25" s="358"/>
      <c r="H25" s="377"/>
      <c r="I25" s="359"/>
      <c r="J25" s="358"/>
      <c r="K25" s="358"/>
      <c r="L25" s="360">
        <f t="shared" si="5"/>
        <v>0</v>
      </c>
      <c r="M25" s="361">
        <f>IF(L26=0,0,(SUMPRODUCT(E25:K25,E26:K26))/(L26))</f>
        <v>0</v>
      </c>
    </row>
    <row r="26" spans="1:13" ht="12" hidden="1" customHeight="1">
      <c r="A26" s="804"/>
      <c r="B26" s="800"/>
      <c r="C26" s="808"/>
      <c r="D26" s="363" t="s">
        <v>5</v>
      </c>
      <c r="E26" s="352"/>
      <c r="F26" s="353"/>
      <c r="G26" s="353"/>
      <c r="H26" s="376"/>
      <c r="I26" s="354"/>
      <c r="J26" s="353"/>
      <c r="K26" s="353"/>
      <c r="L26" s="355">
        <f t="shared" si="5"/>
        <v>0</v>
      </c>
      <c r="M26" s="356">
        <f>IF(L25=0,0,(SUMPRODUCT(E25:K25,E26:K26))/L25)</f>
        <v>0</v>
      </c>
    </row>
    <row r="27" spans="1:13" ht="12" hidden="1" customHeight="1">
      <c r="A27" s="804"/>
      <c r="B27" s="767">
        <f>+B25+1</f>
        <v>4</v>
      </c>
      <c r="C27" s="806"/>
      <c r="D27" s="362" t="s">
        <v>3</v>
      </c>
      <c r="E27" s="358"/>
      <c r="F27" s="358"/>
      <c r="G27" s="358"/>
      <c r="H27" s="377"/>
      <c r="I27" s="359"/>
      <c r="J27" s="358"/>
      <c r="K27" s="358"/>
      <c r="L27" s="360">
        <f t="shared" ref="L27:L32" si="6">SUM(E27:K27)</f>
        <v>0</v>
      </c>
      <c r="M27" s="361">
        <f>IF(L28=0,0,(SUMPRODUCT(E27:K27,E28:K28))/(L28))</f>
        <v>0</v>
      </c>
    </row>
    <row r="28" spans="1:13" ht="12" hidden="1" customHeight="1">
      <c r="A28" s="804"/>
      <c r="B28" s="800"/>
      <c r="C28" s="808"/>
      <c r="D28" s="363" t="s">
        <v>5</v>
      </c>
      <c r="E28" s="353"/>
      <c r="F28" s="353"/>
      <c r="G28" s="353"/>
      <c r="H28" s="376"/>
      <c r="I28" s="354"/>
      <c r="J28" s="353"/>
      <c r="K28" s="353"/>
      <c r="L28" s="355">
        <f t="shared" si="6"/>
        <v>0</v>
      </c>
      <c r="M28" s="356">
        <f>IF(L27=0,0,(SUMPRODUCT(E27:K27,E28:K28))/L27)</f>
        <v>0</v>
      </c>
    </row>
    <row r="29" spans="1:13" ht="12" hidden="1" customHeight="1">
      <c r="A29" s="804"/>
      <c r="B29" s="767">
        <f>+B27+1</f>
        <v>5</v>
      </c>
      <c r="C29" s="806"/>
      <c r="D29" s="362" t="s">
        <v>3</v>
      </c>
      <c r="E29" s="358"/>
      <c r="F29" s="358"/>
      <c r="G29" s="358"/>
      <c r="H29" s="377"/>
      <c r="I29" s="359"/>
      <c r="J29" s="358"/>
      <c r="K29" s="358"/>
      <c r="L29" s="360">
        <f t="shared" si="6"/>
        <v>0</v>
      </c>
      <c r="M29" s="361">
        <f>IF(L30=0,0,(SUMPRODUCT(E29:K29,E30:K30))/(L30))</f>
        <v>0</v>
      </c>
    </row>
    <row r="30" spans="1:13" ht="12" hidden="1" customHeight="1">
      <c r="A30" s="804"/>
      <c r="B30" s="800"/>
      <c r="C30" s="808"/>
      <c r="D30" s="363" t="s">
        <v>5</v>
      </c>
      <c r="E30" s="353"/>
      <c r="F30" s="353"/>
      <c r="G30" s="353"/>
      <c r="H30" s="376"/>
      <c r="I30" s="354"/>
      <c r="J30" s="353"/>
      <c r="K30" s="353"/>
      <c r="L30" s="355">
        <f t="shared" si="6"/>
        <v>0</v>
      </c>
      <c r="M30" s="356">
        <f>IF(L29=0,0,(SUMPRODUCT(E29:K29,E30:K30))/L29)</f>
        <v>0</v>
      </c>
    </row>
    <row r="31" spans="1:13" ht="12" hidden="1" customHeight="1">
      <c r="A31" s="804"/>
      <c r="B31" s="767">
        <f>+B29+1</f>
        <v>6</v>
      </c>
      <c r="C31" s="806"/>
      <c r="D31" s="362" t="s">
        <v>3</v>
      </c>
      <c r="E31" s="358"/>
      <c r="F31" s="358"/>
      <c r="G31" s="358"/>
      <c r="H31" s="377"/>
      <c r="I31" s="359"/>
      <c r="J31" s="358"/>
      <c r="K31" s="358"/>
      <c r="L31" s="360">
        <f t="shared" si="6"/>
        <v>0</v>
      </c>
      <c r="M31" s="361">
        <f>IF(L32=0,0,(SUMPRODUCT(E31:K31,E32:K32))/(L32))</f>
        <v>0</v>
      </c>
    </row>
    <row r="32" spans="1:13" ht="12" hidden="1" customHeight="1">
      <c r="A32" s="805"/>
      <c r="B32" s="801"/>
      <c r="C32" s="807"/>
      <c r="D32" s="363" t="s">
        <v>5</v>
      </c>
      <c r="E32" s="353"/>
      <c r="F32" s="353"/>
      <c r="G32" s="353"/>
      <c r="H32" s="376"/>
      <c r="I32" s="354"/>
      <c r="J32" s="353"/>
      <c r="K32" s="353"/>
      <c r="L32" s="355">
        <f t="shared" si="6"/>
        <v>0</v>
      </c>
      <c r="M32" s="356">
        <f>IF(L31=0,0,(SUMPRODUCT(E31:K31,E32:K32))/L31)</f>
        <v>0</v>
      </c>
    </row>
    <row r="33" spans="1:13" ht="12" customHeight="1">
      <c r="A33" s="733" t="s">
        <v>6</v>
      </c>
      <c r="B33" s="734"/>
      <c r="C33" s="809"/>
      <c r="D33" s="373" t="s">
        <v>3</v>
      </c>
      <c r="E33" s="364">
        <f>E21+E23+E25+E27+E29+E31</f>
        <v>0</v>
      </c>
      <c r="F33" s="365">
        <f t="shared" ref="F33:K33" si="7">F21+F23+F25+F27+F29+F31</f>
        <v>0</v>
      </c>
      <c r="G33" s="365">
        <f t="shared" si="7"/>
        <v>0</v>
      </c>
      <c r="H33" s="365">
        <f t="shared" si="7"/>
        <v>0</v>
      </c>
      <c r="I33" s="365">
        <f t="shared" si="7"/>
        <v>0</v>
      </c>
      <c r="J33" s="365">
        <f t="shared" si="7"/>
        <v>0</v>
      </c>
      <c r="K33" s="365">
        <f t="shared" si="7"/>
        <v>0</v>
      </c>
      <c r="L33" s="350">
        <f>SUM(E33:K33)</f>
        <v>0</v>
      </c>
      <c r="M33" s="351">
        <f>IF(SUM(E34:K34)=0,0,SUMPRODUCT(E33:K33,E34:K34)/SUM(E34:K34))</f>
        <v>0</v>
      </c>
    </row>
    <row r="34" spans="1:13" ht="12" customHeight="1">
      <c r="A34" s="721" t="s">
        <v>1</v>
      </c>
      <c r="B34" s="722"/>
      <c r="C34" s="810"/>
      <c r="D34" s="374" t="s">
        <v>5</v>
      </c>
      <c r="E34" s="366">
        <f>IF(E33=0,0,(E21*E22+E23*E24+E25*E26+E27*E28+E29*E30+E31*E32)/E33)</f>
        <v>0</v>
      </c>
      <c r="F34" s="367">
        <f t="shared" ref="F34:K34" si="8">IF(F33=0,0,(F21*F22+F23*F24+F25*F26+F27*F28+F29*F30+F31*F32)/F33)</f>
        <v>0</v>
      </c>
      <c r="G34" s="367">
        <f t="shared" si="8"/>
        <v>0</v>
      </c>
      <c r="H34" s="367">
        <f t="shared" si="8"/>
        <v>0</v>
      </c>
      <c r="I34" s="367">
        <f t="shared" si="8"/>
        <v>0</v>
      </c>
      <c r="J34" s="367">
        <f t="shared" si="8"/>
        <v>0</v>
      </c>
      <c r="K34" s="367">
        <f t="shared" si="8"/>
        <v>0</v>
      </c>
      <c r="L34" s="368">
        <f>L22+L24+L26+L28+L30+L32</f>
        <v>0</v>
      </c>
      <c r="M34" s="369">
        <f>IF(L33=0,0,(SUMPRODUCT(E33:K33,E34:K34))/L33)</f>
        <v>0</v>
      </c>
    </row>
    <row r="35" spans="1:13" ht="12" customHeight="1">
      <c r="A35" s="29"/>
      <c r="B35" s="29"/>
      <c r="C35" s="29"/>
      <c r="D35" s="68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12" customHeight="1">
      <c r="A36" s="29"/>
      <c r="B36" s="29"/>
      <c r="C36" s="29"/>
      <c r="D36" s="68"/>
      <c r="E36" s="29"/>
      <c r="F36" s="29"/>
      <c r="G36" s="29"/>
      <c r="H36" s="29"/>
      <c r="I36" s="29"/>
      <c r="J36" s="29"/>
      <c r="K36" s="29"/>
      <c r="L36" s="29"/>
      <c r="M36" s="29"/>
    </row>
    <row r="37" spans="1:13" ht="12" customHeight="1">
      <c r="A37" s="29"/>
      <c r="B37" s="29"/>
      <c r="C37" s="29"/>
      <c r="D37" s="68"/>
      <c r="E37" s="29"/>
      <c r="F37" s="29"/>
      <c r="G37" s="29"/>
      <c r="H37" s="29"/>
      <c r="I37" s="29"/>
      <c r="J37" s="29"/>
      <c r="K37" s="29"/>
      <c r="L37" s="29"/>
      <c r="M37" s="29"/>
    </row>
    <row r="38" spans="1:13" ht="12" customHeight="1">
      <c r="A38" s="29"/>
      <c r="B38" s="29"/>
      <c r="C38" s="29"/>
      <c r="D38" s="68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" hidden="1" customHeight="1">
      <c r="A39" s="29"/>
      <c r="B39" s="29"/>
      <c r="C39" s="29"/>
      <c r="D39" s="68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2" hidden="1" customHeight="1">
      <c r="A40" s="29"/>
      <c r="B40" s="29"/>
      <c r="C40" s="29"/>
      <c r="D40" s="68"/>
      <c r="E40" s="29"/>
      <c r="F40" s="29"/>
      <c r="G40" s="29"/>
      <c r="H40" s="29"/>
      <c r="I40" s="29"/>
      <c r="J40" s="29"/>
      <c r="K40" s="29"/>
      <c r="L40" s="29"/>
      <c r="M40" s="29"/>
    </row>
    <row r="41" spans="1:13" ht="12" hidden="1" customHeight="1">
      <c r="A41" s="29"/>
      <c r="B41" s="29"/>
      <c r="C41" s="29"/>
      <c r="D41" s="68"/>
      <c r="E41" s="387">
        <f>+$E$17/1000</f>
        <v>0</v>
      </c>
      <c r="F41" s="387">
        <f>+$F$17/1000</f>
        <v>0</v>
      </c>
      <c r="G41" s="387">
        <f>+$G$17/1000</f>
        <v>0</v>
      </c>
      <c r="H41" s="387">
        <f>+$H$17/1000</f>
        <v>0</v>
      </c>
      <c r="I41" s="387">
        <f>+$I$17/1000</f>
        <v>0</v>
      </c>
      <c r="J41" s="387">
        <f>+$J$17/1000</f>
        <v>0</v>
      </c>
      <c r="K41" s="387">
        <f>+$K$17/1000</f>
        <v>0</v>
      </c>
      <c r="L41" s="29"/>
      <c r="M41" s="29"/>
    </row>
    <row r="42" spans="1:13" s="327" customFormat="1" ht="12" hidden="1" customHeight="1">
      <c r="A42" s="331"/>
      <c r="B42" s="331"/>
      <c r="C42" s="331"/>
      <c r="D42" s="339"/>
      <c r="E42" s="387">
        <f>E33/1000</f>
        <v>0</v>
      </c>
      <c r="F42" s="387">
        <f t="shared" ref="F42:K42" si="9">F33/1000</f>
        <v>0</v>
      </c>
      <c r="G42" s="387">
        <f t="shared" si="9"/>
        <v>0</v>
      </c>
      <c r="H42" s="387">
        <f t="shared" si="9"/>
        <v>0</v>
      </c>
      <c r="I42" s="387">
        <f t="shared" si="9"/>
        <v>0</v>
      </c>
      <c r="J42" s="387">
        <f t="shared" si="9"/>
        <v>0</v>
      </c>
      <c r="K42" s="387">
        <f t="shared" si="9"/>
        <v>0</v>
      </c>
      <c r="L42" s="331"/>
      <c r="M42" s="331"/>
    </row>
    <row r="43" spans="1:13" s="327" customFormat="1" ht="12" hidden="1" customHeight="1">
      <c r="A43" s="331"/>
      <c r="B43" s="331"/>
      <c r="C43" s="331"/>
      <c r="D43" s="339"/>
      <c r="E43" s="387"/>
      <c r="F43" s="387"/>
      <c r="G43" s="387"/>
      <c r="H43" s="387"/>
      <c r="I43" s="387"/>
      <c r="J43" s="387"/>
      <c r="K43" s="387"/>
      <c r="L43" s="331"/>
      <c r="M43" s="331"/>
    </row>
    <row r="44" spans="1:13" s="327" customFormat="1" ht="12" hidden="1" customHeight="1">
      <c r="A44" s="331"/>
      <c r="B44" s="331"/>
      <c r="C44" s="331"/>
      <c r="D44" s="339"/>
      <c r="E44" s="387"/>
      <c r="F44" s="387"/>
      <c r="G44" s="387"/>
      <c r="H44" s="387"/>
      <c r="I44" s="387"/>
      <c r="J44" s="387"/>
      <c r="K44" s="387"/>
      <c r="L44" s="331"/>
      <c r="M44" s="331"/>
    </row>
    <row r="45" spans="1:13" ht="12" hidden="1" customHeight="1">
      <c r="A45" s="29"/>
      <c r="B45" s="29"/>
      <c r="C45" s="29"/>
      <c r="D45" s="68"/>
      <c r="E45" s="387">
        <f>+$E$18/1000</f>
        <v>0</v>
      </c>
      <c r="F45" s="387">
        <f>+$F$18/1000</f>
        <v>0</v>
      </c>
      <c r="G45" s="387">
        <f>+$G$18/1000</f>
        <v>0</v>
      </c>
      <c r="H45" s="387">
        <f>+$H$18/1000</f>
        <v>0</v>
      </c>
      <c r="I45" s="387">
        <f>+$I$18/1000</f>
        <v>0</v>
      </c>
      <c r="J45" s="387">
        <f>+$J$18/1000</f>
        <v>0</v>
      </c>
      <c r="K45" s="387">
        <f>+$K$18/1000</f>
        <v>0</v>
      </c>
      <c r="L45" s="29"/>
      <c r="M45" s="29"/>
    </row>
    <row r="46" spans="1:13" ht="12" hidden="1" customHeight="1">
      <c r="A46" s="29"/>
      <c r="B46" s="29"/>
      <c r="C46" s="29"/>
      <c r="D46" s="68"/>
      <c r="E46" s="387">
        <f>E34/1000</f>
        <v>0</v>
      </c>
      <c r="F46" s="387">
        <f t="shared" ref="F46:K46" si="10">F34/1000</f>
        <v>0</v>
      </c>
      <c r="G46" s="387">
        <f t="shared" si="10"/>
        <v>0</v>
      </c>
      <c r="H46" s="387">
        <f t="shared" si="10"/>
        <v>0</v>
      </c>
      <c r="I46" s="387">
        <f t="shared" si="10"/>
        <v>0</v>
      </c>
      <c r="J46" s="387">
        <f t="shared" si="10"/>
        <v>0</v>
      </c>
      <c r="K46" s="387">
        <f t="shared" si="10"/>
        <v>0</v>
      </c>
      <c r="L46" s="29"/>
      <c r="M46" s="29"/>
    </row>
    <row r="47" spans="1:13" ht="12" hidden="1" customHeight="1">
      <c r="A47" s="29"/>
      <c r="B47" s="29"/>
      <c r="C47" s="29"/>
      <c r="D47" s="68"/>
      <c r="E47" s="29"/>
      <c r="F47" s="29"/>
      <c r="G47" s="29"/>
      <c r="H47" s="29"/>
      <c r="I47" s="29"/>
      <c r="J47" s="29"/>
      <c r="K47" s="29"/>
      <c r="L47" s="29"/>
      <c r="M47" s="29"/>
    </row>
    <row r="48" spans="1:13" ht="12" hidden="1" customHeight="1">
      <c r="A48" s="29"/>
      <c r="B48" s="29"/>
      <c r="C48" s="29"/>
      <c r="D48" s="68"/>
      <c r="E48" s="29"/>
      <c r="F48" s="29"/>
      <c r="G48" s="29"/>
      <c r="H48" s="29"/>
      <c r="I48" s="29"/>
      <c r="J48" s="29"/>
      <c r="K48" s="29"/>
      <c r="L48" s="29"/>
      <c r="M48" s="29"/>
    </row>
    <row r="49" spans="1:13" ht="12" customHeight="1">
      <c r="A49" s="29"/>
      <c r="B49" s="29"/>
      <c r="C49" s="29"/>
      <c r="D49" s="68"/>
      <c r="E49" s="29"/>
      <c r="F49" s="29"/>
      <c r="G49" s="29"/>
      <c r="H49" s="29"/>
      <c r="I49" s="29"/>
      <c r="J49" s="29"/>
      <c r="K49" s="29"/>
      <c r="L49" s="29"/>
      <c r="M49" s="29"/>
    </row>
    <row r="50" spans="1:13" ht="12" customHeight="1">
      <c r="A50" s="29"/>
      <c r="B50" s="29"/>
      <c r="C50" s="29"/>
      <c r="D50" s="68"/>
      <c r="E50" s="29"/>
      <c r="F50" s="29"/>
      <c r="G50" s="29"/>
      <c r="H50" s="29"/>
      <c r="I50" s="29"/>
      <c r="J50" s="29"/>
      <c r="K50" s="29"/>
      <c r="L50" s="29"/>
      <c r="M50" s="29"/>
    </row>
    <row r="51" spans="1:13" ht="12" customHeight="1">
      <c r="A51" s="29"/>
      <c r="B51" s="29"/>
      <c r="C51" s="29"/>
      <c r="D51" s="68"/>
      <c r="E51" s="29"/>
      <c r="F51" s="29"/>
      <c r="G51" s="29"/>
      <c r="H51" s="29"/>
      <c r="I51" s="29"/>
      <c r="J51" s="29"/>
      <c r="K51" s="29"/>
      <c r="L51" s="29"/>
      <c r="M51" s="29"/>
    </row>
    <row r="52" spans="1:13" ht="12" customHeight="1">
      <c r="A52" s="29"/>
      <c r="B52" s="29"/>
      <c r="C52" s="29"/>
      <c r="D52" s="68"/>
      <c r="E52" s="29"/>
      <c r="F52" s="29"/>
      <c r="G52" s="29"/>
      <c r="H52" s="29"/>
      <c r="I52" s="29"/>
      <c r="J52" s="29"/>
      <c r="K52" s="29"/>
      <c r="L52" s="29"/>
      <c r="M52" s="29"/>
    </row>
    <row r="53" spans="1:13" ht="12" customHeight="1">
      <c r="A53" s="29"/>
      <c r="B53" s="29"/>
      <c r="C53" s="29"/>
      <c r="D53" s="68"/>
      <c r="E53" s="29"/>
      <c r="F53" s="29"/>
      <c r="G53" s="29"/>
      <c r="H53" s="29"/>
      <c r="I53" s="29"/>
      <c r="J53" s="29"/>
      <c r="K53" s="29"/>
      <c r="L53" s="29"/>
      <c r="M53" s="29"/>
    </row>
    <row r="54" spans="1:13" ht="12" customHeight="1">
      <c r="A54" s="29"/>
      <c r="B54" s="29"/>
      <c r="C54" s="29"/>
      <c r="D54" s="68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2" customHeight="1">
      <c r="A55" s="29"/>
      <c r="B55" s="29"/>
      <c r="C55" s="29"/>
      <c r="D55" s="68"/>
      <c r="E55" s="29"/>
      <c r="F55" s="29"/>
      <c r="G55" s="29"/>
      <c r="H55" s="29"/>
      <c r="I55" s="29"/>
      <c r="J55" s="29"/>
      <c r="K55" s="29"/>
      <c r="L55" s="29"/>
      <c r="M55" s="29"/>
    </row>
    <row r="56" spans="1:13" ht="12" customHeight="1">
      <c r="A56" s="29"/>
      <c r="B56" s="29"/>
      <c r="C56" s="29"/>
      <c r="D56" s="68"/>
      <c r="E56" s="29"/>
      <c r="F56" s="29"/>
      <c r="G56" s="29"/>
      <c r="H56" s="29"/>
      <c r="I56" s="29"/>
      <c r="J56" s="29"/>
      <c r="K56" s="29"/>
      <c r="L56" s="29"/>
      <c r="M56" s="29"/>
    </row>
    <row r="57" spans="1:13" ht="12" customHeight="1">
      <c r="A57" s="29"/>
      <c r="B57" s="29"/>
      <c r="C57" s="29"/>
      <c r="D57" s="68"/>
      <c r="E57" s="29"/>
      <c r="F57" s="29"/>
      <c r="G57" s="29"/>
      <c r="H57" s="29"/>
      <c r="I57" s="29"/>
      <c r="J57" s="29"/>
      <c r="K57" s="29"/>
      <c r="L57" s="29"/>
      <c r="M57" s="29"/>
    </row>
    <row r="58" spans="1:13" ht="12" customHeight="1">
      <c r="A58" s="29"/>
      <c r="B58" s="29"/>
      <c r="C58" s="29"/>
      <c r="D58" s="68"/>
      <c r="E58" s="29"/>
      <c r="F58" s="29"/>
      <c r="G58" s="29"/>
      <c r="H58" s="29"/>
      <c r="I58" s="29"/>
      <c r="J58" s="29"/>
      <c r="K58" s="29"/>
      <c r="L58" s="29"/>
      <c r="M58" s="29"/>
    </row>
    <row r="59" spans="1:13" ht="12" customHeight="1">
      <c r="A59" s="29"/>
      <c r="B59" s="29"/>
      <c r="C59" s="29"/>
      <c r="D59" s="68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2" customHeight="1">
      <c r="A60" s="29"/>
      <c r="B60" s="29"/>
      <c r="C60" s="29"/>
      <c r="D60" s="68"/>
      <c r="E60" s="29"/>
      <c r="F60" s="29"/>
      <c r="G60" s="29"/>
      <c r="H60" s="29"/>
      <c r="I60" s="29"/>
      <c r="J60" s="29"/>
      <c r="K60" s="29"/>
      <c r="L60" s="29"/>
      <c r="M60" s="29"/>
    </row>
    <row r="61" spans="1:13" ht="12" customHeight="1">
      <c r="A61" s="29"/>
      <c r="B61" s="29"/>
      <c r="C61" s="29"/>
      <c r="D61" s="68"/>
      <c r="E61" s="29"/>
      <c r="F61" s="29"/>
      <c r="G61" s="29"/>
      <c r="H61" s="29"/>
      <c r="I61" s="29"/>
      <c r="J61" s="29"/>
      <c r="K61" s="29"/>
      <c r="L61" s="29"/>
      <c r="M61" s="29"/>
    </row>
    <row r="62" spans="1:13" ht="12" customHeight="1">
      <c r="A62" s="29"/>
      <c r="B62" s="29"/>
      <c r="C62" s="29"/>
      <c r="D62" s="68"/>
      <c r="E62" s="29"/>
      <c r="F62" s="29"/>
      <c r="G62" s="29"/>
      <c r="H62" s="29"/>
      <c r="I62" s="29"/>
      <c r="J62" s="29"/>
      <c r="K62" s="29"/>
      <c r="L62" s="29"/>
      <c r="M62" s="29"/>
    </row>
    <row r="63" spans="1:13" ht="12" customHeight="1">
      <c r="A63" s="29"/>
      <c r="B63" s="29"/>
      <c r="C63" s="29"/>
      <c r="D63" s="68"/>
      <c r="E63" s="29"/>
      <c r="F63" s="29"/>
      <c r="G63" s="29"/>
      <c r="H63" s="29"/>
      <c r="I63" s="29"/>
      <c r="J63" s="29"/>
      <c r="K63" s="29"/>
      <c r="L63" s="29"/>
      <c r="M63" s="29"/>
    </row>
    <row r="64" spans="1:13" ht="12" customHeight="1">
      <c r="A64" s="29"/>
      <c r="B64" s="29"/>
      <c r="C64" s="29"/>
      <c r="D64" s="68"/>
      <c r="E64" s="29"/>
      <c r="F64" s="29"/>
      <c r="G64" s="29"/>
      <c r="H64" s="29"/>
      <c r="I64" s="29"/>
      <c r="J64" s="29"/>
      <c r="K64" s="29"/>
      <c r="L64" s="29"/>
      <c r="M64" s="29"/>
    </row>
    <row r="65" spans="1:13" ht="12" customHeight="1">
      <c r="A65" s="29"/>
      <c r="B65" s="29"/>
      <c r="C65" s="29"/>
      <c r="D65" s="68"/>
      <c r="E65" s="29"/>
      <c r="F65" s="29"/>
      <c r="G65" s="29"/>
      <c r="H65" s="29"/>
      <c r="I65" s="29"/>
      <c r="J65" s="29"/>
      <c r="K65" s="29"/>
      <c r="L65" s="29"/>
      <c r="M65" s="29"/>
    </row>
    <row r="66" spans="1:13" ht="12" customHeight="1">
      <c r="A66" s="29"/>
      <c r="B66" s="29"/>
      <c r="C66" s="29"/>
      <c r="D66" s="68"/>
      <c r="E66" s="29"/>
      <c r="F66" s="29"/>
      <c r="G66" s="29"/>
      <c r="H66" s="29"/>
      <c r="I66" s="29"/>
      <c r="J66" s="29"/>
      <c r="K66" s="29"/>
      <c r="L66" s="29"/>
      <c r="M66" s="29"/>
    </row>
    <row r="67" spans="1:13" ht="12" customHeight="1">
      <c r="A67" s="29"/>
      <c r="B67" s="29"/>
      <c r="C67" s="29"/>
      <c r="D67" s="68"/>
      <c r="E67" s="29"/>
      <c r="F67" s="29"/>
      <c r="G67" s="29"/>
      <c r="H67" s="29"/>
      <c r="I67" s="29"/>
      <c r="J67" s="29"/>
      <c r="K67" s="29"/>
      <c r="L67" s="29"/>
      <c r="M67" s="29"/>
    </row>
    <row r="68" spans="1:13" ht="12" customHeight="1">
      <c r="A68" s="29"/>
      <c r="B68" s="29"/>
      <c r="C68" s="29"/>
      <c r="D68" s="68"/>
      <c r="E68" s="29"/>
      <c r="F68" s="29"/>
      <c r="G68" s="29"/>
      <c r="H68" s="29"/>
      <c r="I68" s="29"/>
      <c r="J68" s="29"/>
      <c r="K68" s="29"/>
      <c r="L68" s="29"/>
      <c r="M68" s="29"/>
    </row>
    <row r="69" spans="1:13" ht="12" customHeight="1">
      <c r="A69" s="29"/>
      <c r="B69" s="29"/>
      <c r="C69" s="29"/>
      <c r="D69" s="68"/>
      <c r="E69" s="29"/>
      <c r="F69" s="29"/>
      <c r="G69" s="29"/>
      <c r="H69" s="29"/>
      <c r="I69" s="29"/>
      <c r="J69" s="29"/>
      <c r="K69" s="29"/>
      <c r="L69" s="29"/>
      <c r="M69" s="29"/>
    </row>
    <row r="70" spans="1:13" ht="12" customHeight="1">
      <c r="A70" s="29"/>
      <c r="B70" s="29"/>
      <c r="C70" s="29"/>
      <c r="D70" s="68"/>
      <c r="E70" s="29"/>
      <c r="F70" s="29"/>
      <c r="G70" s="29"/>
      <c r="H70" s="29"/>
      <c r="I70" s="29"/>
      <c r="J70" s="29"/>
      <c r="K70" s="29"/>
      <c r="L70" s="29"/>
      <c r="M70" s="29"/>
    </row>
    <row r="71" spans="1:13" ht="12" customHeight="1">
      <c r="A71" s="29"/>
      <c r="B71" s="29"/>
      <c r="C71" s="29"/>
      <c r="D71" s="68"/>
      <c r="E71" s="29"/>
      <c r="F71" s="29"/>
      <c r="G71" s="29"/>
      <c r="H71" s="29"/>
      <c r="I71" s="29"/>
      <c r="J71" s="29"/>
      <c r="K71" s="29"/>
      <c r="L71" s="29"/>
      <c r="M71" s="29"/>
    </row>
    <row r="72" spans="1:13" ht="12" customHeight="1">
      <c r="A72" s="29"/>
      <c r="B72" s="29"/>
      <c r="C72" s="29"/>
      <c r="D72" s="68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2" customHeight="1">
      <c r="A73" s="29"/>
      <c r="B73" s="29"/>
      <c r="C73" s="29"/>
      <c r="D73" s="68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2" customHeight="1">
      <c r="A74" s="29"/>
      <c r="B74" s="29"/>
      <c r="C74" s="29"/>
      <c r="D74" s="68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2" customHeight="1">
      <c r="A75" s="29"/>
      <c r="B75" s="29"/>
      <c r="C75" s="29"/>
      <c r="D75" s="68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2" customHeight="1">
      <c r="A76" s="29"/>
      <c r="B76" s="29"/>
      <c r="C76" s="29"/>
      <c r="D76" s="68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2" customHeight="1">
      <c r="A77" s="29"/>
      <c r="B77" s="29"/>
      <c r="C77" s="29"/>
      <c r="D77" s="68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2" customHeight="1">
      <c r="A78" s="29"/>
      <c r="B78" s="29"/>
      <c r="C78" s="29"/>
      <c r="D78" s="68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2" customHeight="1">
      <c r="A79" s="29"/>
      <c r="B79" s="29"/>
      <c r="C79" s="29"/>
      <c r="D79" s="68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2" customHeight="1">
      <c r="A80" s="29"/>
      <c r="B80" s="29"/>
      <c r="C80" s="29"/>
      <c r="D80" s="68"/>
      <c r="E80" s="29"/>
      <c r="F80" s="29"/>
      <c r="G80" s="29"/>
      <c r="H80" s="29"/>
      <c r="I80" s="29"/>
      <c r="J80" s="29"/>
      <c r="K80" s="29"/>
      <c r="L80" s="29"/>
      <c r="M80" s="29"/>
    </row>
    <row r="81" spans="1:13">
      <c r="A81" s="29"/>
      <c r="B81" s="29"/>
      <c r="C81" s="29"/>
      <c r="D81" s="68"/>
      <c r="E81" s="29"/>
      <c r="F81" s="29"/>
      <c r="G81" s="29"/>
      <c r="H81" s="29"/>
      <c r="I81" s="29"/>
      <c r="J81" s="29"/>
      <c r="K81" s="29"/>
      <c r="L81" s="29"/>
      <c r="M81" s="29"/>
    </row>
    <row r="82" spans="1:13">
      <c r="A82" s="29"/>
      <c r="B82" s="29"/>
      <c r="C82" s="29"/>
      <c r="D82" s="68"/>
      <c r="E82" s="29"/>
      <c r="F82" s="29"/>
      <c r="G82" s="29"/>
      <c r="H82" s="29"/>
      <c r="I82" s="29"/>
      <c r="J82" s="29"/>
      <c r="K82" s="29"/>
      <c r="L82" s="29"/>
      <c r="M82" s="29"/>
    </row>
    <row r="83" spans="1:13">
      <c r="A83" s="29"/>
      <c r="B83" s="29"/>
      <c r="C83" s="29"/>
      <c r="D83" s="68"/>
      <c r="E83" s="29"/>
      <c r="F83" s="29"/>
      <c r="G83" s="29"/>
      <c r="H83" s="29"/>
      <c r="I83" s="29"/>
      <c r="J83" s="29"/>
      <c r="K83" s="29"/>
      <c r="L83" s="29"/>
      <c r="M83" s="29"/>
    </row>
    <row r="84" spans="1:13">
      <c r="A84" s="29"/>
      <c r="B84" s="29"/>
      <c r="C84" s="29"/>
      <c r="D84" s="68"/>
      <c r="E84" s="29"/>
      <c r="F84" s="29"/>
      <c r="G84" s="29"/>
      <c r="H84" s="29"/>
      <c r="I84" s="29"/>
      <c r="J84" s="29"/>
      <c r="K84" s="29"/>
      <c r="L84" s="29"/>
      <c r="M84" s="29"/>
    </row>
    <row r="85" spans="1:13">
      <c r="A85" s="29"/>
      <c r="B85" s="29"/>
      <c r="C85" s="29"/>
      <c r="D85" s="68"/>
      <c r="E85" s="29"/>
      <c r="F85" s="29"/>
      <c r="G85" s="29"/>
      <c r="H85" s="29"/>
      <c r="I85" s="29"/>
      <c r="J85" s="29"/>
      <c r="K85" s="29"/>
      <c r="L85" s="29"/>
      <c r="M85" s="29"/>
    </row>
    <row r="86" spans="1:13">
      <c r="A86" s="29"/>
      <c r="B86" s="29"/>
      <c r="C86" s="29"/>
      <c r="D86" s="68"/>
      <c r="E86" s="29"/>
      <c r="F86" s="29"/>
      <c r="G86" s="29"/>
      <c r="H86" s="29"/>
      <c r="I86" s="29"/>
      <c r="J86" s="29"/>
      <c r="K86" s="29"/>
      <c r="L86" s="29"/>
      <c r="M86" s="29"/>
    </row>
    <row r="87" spans="1:13">
      <c r="A87" s="29"/>
      <c r="B87" s="29"/>
      <c r="C87" s="29"/>
      <c r="D87" s="68"/>
      <c r="E87" s="29"/>
      <c r="F87" s="29"/>
      <c r="G87" s="29"/>
      <c r="H87" s="29"/>
      <c r="I87" s="29"/>
      <c r="J87" s="29"/>
      <c r="K87" s="29"/>
      <c r="L87" s="29"/>
      <c r="M87" s="29"/>
    </row>
    <row r="88" spans="1:13">
      <c r="A88" s="29"/>
      <c r="B88" s="29"/>
      <c r="C88" s="29"/>
      <c r="D88" s="68"/>
      <c r="E88" s="29"/>
      <c r="F88" s="29"/>
      <c r="G88" s="29"/>
      <c r="H88" s="29"/>
      <c r="I88" s="29"/>
      <c r="J88" s="29"/>
      <c r="K88" s="29"/>
      <c r="L88" s="29"/>
      <c r="M88" s="29"/>
    </row>
    <row r="89" spans="1:13">
      <c r="A89" s="29"/>
      <c r="B89" s="29"/>
      <c r="C89" s="29"/>
      <c r="D89" s="68"/>
      <c r="E89" s="29"/>
      <c r="F89" s="29"/>
      <c r="G89" s="29"/>
      <c r="H89" s="29"/>
      <c r="I89" s="29"/>
      <c r="J89" s="29"/>
      <c r="K89" s="29"/>
      <c r="L89" s="29"/>
      <c r="M89" s="29"/>
    </row>
    <row r="90" spans="1:13">
      <c r="A90" s="29"/>
      <c r="B90" s="29"/>
      <c r="C90" s="29"/>
      <c r="D90" s="68"/>
      <c r="E90" s="29"/>
      <c r="F90" s="29"/>
      <c r="G90" s="29"/>
      <c r="H90" s="29"/>
      <c r="I90" s="29"/>
      <c r="J90" s="29"/>
      <c r="K90" s="29"/>
      <c r="L90" s="29"/>
      <c r="M90" s="29"/>
    </row>
    <row r="91" spans="1:13">
      <c r="A91" s="29"/>
      <c r="B91" s="29"/>
      <c r="C91" s="29"/>
      <c r="D91" s="68"/>
      <c r="E91" s="29"/>
      <c r="F91" s="29"/>
      <c r="G91" s="29"/>
      <c r="H91" s="29"/>
      <c r="I91" s="29"/>
      <c r="J91" s="29"/>
      <c r="K91" s="29"/>
      <c r="L91" s="29"/>
      <c r="M91" s="29"/>
    </row>
    <row r="92" spans="1:13">
      <c r="A92" s="29"/>
      <c r="B92" s="29"/>
      <c r="C92" s="29"/>
      <c r="D92" s="68"/>
      <c r="E92" s="29"/>
      <c r="F92" s="29"/>
      <c r="G92" s="29"/>
      <c r="H92" s="29"/>
      <c r="I92" s="29"/>
      <c r="J92" s="29"/>
      <c r="K92" s="29"/>
      <c r="L92" s="29"/>
      <c r="M92" s="29"/>
    </row>
    <row r="93" spans="1:13">
      <c r="A93" s="29"/>
      <c r="B93" s="29"/>
      <c r="C93" s="29"/>
      <c r="D93" s="68"/>
      <c r="E93" s="29"/>
      <c r="F93" s="29"/>
      <c r="G93" s="29"/>
      <c r="H93" s="29"/>
      <c r="I93" s="29"/>
      <c r="J93" s="29"/>
      <c r="K93" s="29"/>
      <c r="L93" s="29"/>
      <c r="M93" s="29"/>
    </row>
    <row r="94" spans="1:13">
      <c r="A94" s="29"/>
      <c r="B94" s="29"/>
      <c r="C94" s="29"/>
      <c r="D94" s="68"/>
      <c r="E94" s="29"/>
      <c r="F94" s="29"/>
      <c r="G94" s="29"/>
      <c r="H94" s="29"/>
      <c r="I94" s="29"/>
      <c r="J94" s="29"/>
      <c r="K94" s="29"/>
      <c r="L94" s="29"/>
      <c r="M94" s="29"/>
    </row>
    <row r="95" spans="1:13">
      <c r="A95" s="29"/>
      <c r="B95" s="29"/>
      <c r="C95" s="29"/>
      <c r="D95" s="68"/>
      <c r="E95" s="29"/>
      <c r="F95" s="29"/>
      <c r="G95" s="29"/>
      <c r="H95" s="29"/>
      <c r="I95" s="29"/>
      <c r="J95" s="29"/>
      <c r="K95" s="29"/>
      <c r="L95" s="29"/>
      <c r="M95" s="29"/>
    </row>
    <row r="96" spans="1:13">
      <c r="A96" s="29"/>
      <c r="B96" s="29"/>
      <c r="C96" s="29"/>
      <c r="D96" s="68"/>
      <c r="E96" s="29"/>
      <c r="F96" s="29"/>
      <c r="G96" s="29"/>
      <c r="H96" s="29"/>
      <c r="I96" s="29"/>
      <c r="J96" s="29"/>
      <c r="K96" s="29"/>
      <c r="L96" s="29"/>
      <c r="M96" s="29"/>
    </row>
    <row r="97" spans="1:13">
      <c r="A97" s="29"/>
      <c r="B97" s="29"/>
      <c r="C97" s="29"/>
      <c r="D97" s="68"/>
      <c r="E97" s="29"/>
      <c r="F97" s="29"/>
      <c r="G97" s="29"/>
      <c r="H97" s="29"/>
      <c r="I97" s="29"/>
      <c r="J97" s="29"/>
      <c r="K97" s="29"/>
      <c r="L97" s="29"/>
      <c r="M97" s="29"/>
    </row>
    <row r="98" spans="1:13">
      <c r="A98" s="29"/>
      <c r="B98" s="29"/>
      <c r="C98" s="29"/>
      <c r="D98" s="68"/>
      <c r="E98" s="29"/>
      <c r="F98" s="29"/>
      <c r="G98" s="29"/>
      <c r="H98" s="29"/>
      <c r="I98" s="29"/>
      <c r="J98" s="29"/>
      <c r="K98" s="29"/>
      <c r="L98" s="29"/>
      <c r="M98" s="29"/>
    </row>
    <row r="99" spans="1:13">
      <c r="A99" s="29"/>
      <c r="B99" s="29"/>
      <c r="C99" s="29"/>
      <c r="D99" s="68"/>
      <c r="E99" s="29"/>
      <c r="F99" s="29"/>
      <c r="G99" s="29"/>
      <c r="H99" s="29"/>
      <c r="I99" s="29"/>
      <c r="J99" s="29"/>
      <c r="K99" s="29"/>
      <c r="L99" s="29"/>
      <c r="M99" s="29"/>
    </row>
    <row r="100" spans="1:13">
      <c r="A100" s="29"/>
      <c r="B100" s="29"/>
      <c r="C100" s="29"/>
      <c r="D100" s="68"/>
      <c r="E100" s="29"/>
      <c r="F100" s="29"/>
      <c r="G100" s="29"/>
      <c r="H100" s="29"/>
      <c r="I100" s="29"/>
      <c r="J100" s="29"/>
      <c r="K100" s="29"/>
      <c r="L100" s="29"/>
      <c r="M100" s="29"/>
    </row>
    <row r="101" spans="1:13">
      <c r="A101" s="29"/>
      <c r="B101" s="29"/>
      <c r="C101" s="29"/>
      <c r="D101" s="68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>
      <c r="A102" s="29"/>
      <c r="B102" s="29"/>
      <c r="C102" s="29"/>
      <c r="D102" s="68"/>
      <c r="E102" s="29"/>
      <c r="F102" s="29"/>
      <c r="G102" s="29"/>
      <c r="H102" s="29"/>
      <c r="I102" s="29"/>
      <c r="J102" s="29"/>
      <c r="K102" s="29"/>
      <c r="L102" s="29"/>
      <c r="M102" s="29"/>
    </row>
    <row r="103" spans="1:13">
      <c r="A103" s="29"/>
      <c r="B103" s="29"/>
      <c r="C103" s="29"/>
      <c r="D103" s="68"/>
      <c r="E103" s="29"/>
      <c r="F103" s="29"/>
      <c r="G103" s="29"/>
      <c r="H103" s="29"/>
      <c r="I103" s="29"/>
      <c r="J103" s="29"/>
      <c r="K103" s="29"/>
      <c r="L103" s="29"/>
      <c r="M103" s="29"/>
    </row>
    <row r="104" spans="1:13">
      <c r="A104" s="29"/>
      <c r="B104" s="29"/>
      <c r="C104" s="29"/>
      <c r="D104" s="68"/>
      <c r="E104" s="29"/>
      <c r="F104" s="29"/>
      <c r="G104" s="29"/>
      <c r="H104" s="29"/>
      <c r="I104" s="29"/>
      <c r="J104" s="29"/>
      <c r="K104" s="29"/>
      <c r="L104" s="29"/>
      <c r="M104" s="29"/>
    </row>
    <row r="105" spans="1:13">
      <c r="A105" s="29"/>
      <c r="B105" s="29"/>
      <c r="C105" s="29"/>
      <c r="D105" s="68"/>
      <c r="E105" s="29"/>
      <c r="F105" s="29"/>
      <c r="G105" s="29"/>
      <c r="H105" s="29"/>
      <c r="I105" s="29"/>
      <c r="J105" s="29"/>
      <c r="K105" s="29"/>
      <c r="L105" s="29"/>
      <c r="M105" s="29"/>
    </row>
    <row r="106" spans="1:13">
      <c r="A106" s="29"/>
      <c r="B106" s="29"/>
      <c r="C106" s="29"/>
      <c r="D106" s="68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>
      <c r="A107" s="29"/>
      <c r="B107" s="29"/>
      <c r="C107" s="29"/>
      <c r="D107" s="68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>
      <c r="A108" s="29"/>
      <c r="B108" s="29"/>
      <c r="C108" s="29"/>
      <c r="D108" s="68"/>
      <c r="E108" s="29"/>
      <c r="F108" s="29"/>
      <c r="G108" s="29"/>
      <c r="H108" s="29"/>
      <c r="I108" s="29"/>
      <c r="J108" s="29"/>
      <c r="K108" s="29"/>
      <c r="L108" s="29"/>
      <c r="M108" s="29"/>
    </row>
    <row r="109" spans="1:13">
      <c r="A109" s="29"/>
      <c r="B109" s="29"/>
      <c r="C109" s="29"/>
      <c r="D109" s="68"/>
      <c r="E109" s="29"/>
      <c r="F109" s="29"/>
      <c r="G109" s="29"/>
      <c r="H109" s="29"/>
      <c r="I109" s="29"/>
      <c r="J109" s="29"/>
      <c r="K109" s="29"/>
      <c r="L109" s="29"/>
      <c r="M109" s="29"/>
    </row>
    <row r="110" spans="1:13">
      <c r="A110" s="29"/>
      <c r="B110" s="29"/>
      <c r="C110" s="29"/>
      <c r="D110" s="68"/>
      <c r="E110" s="29"/>
      <c r="F110" s="29"/>
      <c r="G110" s="29"/>
      <c r="H110" s="29"/>
      <c r="I110" s="29"/>
      <c r="J110" s="29"/>
      <c r="K110" s="29"/>
      <c r="L110" s="29"/>
      <c r="M110" s="29"/>
    </row>
    <row r="111" spans="1:13">
      <c r="A111" s="29"/>
      <c r="B111" s="29"/>
      <c r="C111" s="29"/>
      <c r="D111" s="68"/>
      <c r="E111" s="29"/>
      <c r="F111" s="29"/>
      <c r="G111" s="29"/>
      <c r="H111" s="29"/>
      <c r="I111" s="29"/>
      <c r="J111" s="29"/>
      <c r="K111" s="29"/>
      <c r="L111" s="29"/>
      <c r="M111" s="29"/>
    </row>
    <row r="112" spans="1:13">
      <c r="A112" s="29"/>
      <c r="B112" s="29"/>
      <c r="C112" s="29"/>
      <c r="D112" s="68"/>
      <c r="E112" s="29"/>
      <c r="F112" s="29"/>
      <c r="G112" s="29"/>
      <c r="H112" s="29"/>
      <c r="I112" s="29"/>
      <c r="J112" s="29"/>
      <c r="K112" s="29"/>
      <c r="L112" s="29"/>
      <c r="M112" s="29"/>
    </row>
    <row r="113" spans="1:13">
      <c r="A113" s="29"/>
      <c r="B113" s="29"/>
      <c r="C113" s="29"/>
      <c r="D113" s="68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>
      <c r="A114" s="29"/>
      <c r="B114" s="29"/>
      <c r="C114" s="29"/>
      <c r="D114" s="68"/>
      <c r="E114" s="29"/>
      <c r="F114" s="29"/>
      <c r="G114" s="29"/>
      <c r="H114" s="29"/>
      <c r="I114" s="29"/>
      <c r="J114" s="29"/>
      <c r="K114" s="29"/>
      <c r="L114" s="29"/>
      <c r="M114" s="29"/>
    </row>
    <row r="115" spans="1:13">
      <c r="A115" s="29"/>
      <c r="B115" s="29"/>
      <c r="C115" s="29"/>
      <c r="D115" s="68"/>
      <c r="E115" s="29"/>
      <c r="F115" s="29"/>
      <c r="G115" s="29"/>
      <c r="H115" s="29"/>
      <c r="I115" s="29"/>
      <c r="J115" s="29"/>
      <c r="K115" s="29"/>
      <c r="L115" s="29"/>
      <c r="M115" s="29"/>
    </row>
    <row r="116" spans="1:13">
      <c r="A116" s="29"/>
      <c r="B116" s="29"/>
      <c r="C116" s="29"/>
      <c r="D116" s="68"/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1:13">
      <c r="A117" s="29"/>
      <c r="B117" s="29"/>
      <c r="C117" s="29"/>
      <c r="D117" s="68"/>
      <c r="E117" s="29"/>
      <c r="F117" s="29"/>
      <c r="G117" s="29"/>
      <c r="H117" s="29"/>
      <c r="I117" s="29"/>
      <c r="J117" s="29"/>
      <c r="K117" s="29"/>
      <c r="L117" s="29"/>
      <c r="M117" s="29">
        <f>IF(L116=0,0,(SUMPRODUCT(E15:K15,E16:K16)+SUMPRODUCT(#REF!,#REF!)+SUMPRODUCT(E116:K116,E117:K117))/L116)</f>
        <v>0</v>
      </c>
    </row>
    <row r="118" spans="1:13">
      <c r="A118" s="29"/>
      <c r="B118" s="29"/>
      <c r="C118" s="29"/>
      <c r="D118" s="68"/>
      <c r="E118" s="29"/>
      <c r="F118" s="29"/>
      <c r="G118" s="29"/>
      <c r="H118" s="29"/>
      <c r="I118" s="29"/>
      <c r="J118" s="29"/>
      <c r="K118" s="29"/>
      <c r="L118" s="29"/>
      <c r="M118" s="29"/>
    </row>
    <row r="119" spans="1:13">
      <c r="A119" s="29"/>
      <c r="B119" s="29"/>
      <c r="C119" s="29"/>
      <c r="D119" s="68"/>
      <c r="E119" s="29"/>
      <c r="F119" s="29"/>
      <c r="G119" s="29"/>
      <c r="H119" s="29"/>
      <c r="I119" s="29"/>
      <c r="J119" s="29"/>
      <c r="K119" s="29"/>
      <c r="L119" s="29"/>
      <c r="M119" s="29"/>
    </row>
    <row r="120" spans="1:13">
      <c r="A120" s="29"/>
      <c r="B120" s="29"/>
      <c r="C120" s="29"/>
      <c r="D120" s="68"/>
      <c r="E120" s="29"/>
      <c r="F120" s="29"/>
      <c r="G120" s="29"/>
      <c r="H120" s="29"/>
      <c r="I120" s="29"/>
      <c r="J120" s="29"/>
      <c r="K120" s="29"/>
      <c r="L120" s="29"/>
      <c r="M120" s="29"/>
    </row>
    <row r="121" spans="1:13">
      <c r="A121" s="29"/>
      <c r="B121" s="29"/>
      <c r="C121" s="29"/>
      <c r="D121" s="68"/>
      <c r="E121" s="29"/>
      <c r="F121" s="29"/>
      <c r="G121" s="29"/>
      <c r="H121" s="29"/>
      <c r="I121" s="29"/>
      <c r="J121" s="29"/>
      <c r="K121" s="29"/>
      <c r="L121" s="29"/>
      <c r="M121" s="29"/>
    </row>
    <row r="122" spans="1:13">
      <c r="A122" s="29"/>
      <c r="B122" s="29"/>
      <c r="C122" s="29"/>
      <c r="D122" s="68"/>
      <c r="E122" s="29"/>
      <c r="F122" s="29"/>
      <c r="G122" s="29"/>
      <c r="H122" s="29"/>
      <c r="I122" s="29"/>
      <c r="J122" s="29"/>
      <c r="K122" s="29"/>
      <c r="L122" s="29"/>
      <c r="M122" s="29"/>
    </row>
    <row r="123" spans="1:13">
      <c r="A123" s="29"/>
      <c r="B123" s="29"/>
      <c r="C123" s="29"/>
      <c r="D123" s="68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>
      <c r="A124" s="29"/>
      <c r="B124" s="29"/>
      <c r="C124" s="29"/>
      <c r="D124" s="68"/>
      <c r="E124" s="29"/>
      <c r="F124" s="29"/>
      <c r="G124" s="29"/>
      <c r="H124" s="29"/>
      <c r="I124" s="29"/>
      <c r="J124" s="29"/>
      <c r="K124" s="29"/>
      <c r="L124" s="29"/>
      <c r="M124" s="29"/>
    </row>
    <row r="125" spans="1:13">
      <c r="A125" s="29"/>
      <c r="B125" s="29"/>
      <c r="C125" s="29"/>
      <c r="D125" s="68"/>
      <c r="E125" s="29"/>
      <c r="F125" s="29"/>
      <c r="G125" s="29"/>
      <c r="H125" s="29"/>
      <c r="I125" s="29"/>
      <c r="J125" s="29"/>
      <c r="K125" s="29"/>
      <c r="L125" s="29"/>
      <c r="M125" s="29"/>
    </row>
    <row r="126" spans="1:13">
      <c r="A126" s="29"/>
      <c r="B126" s="29"/>
      <c r="C126" s="29"/>
      <c r="D126" s="68"/>
      <c r="E126" s="29"/>
      <c r="F126" s="29"/>
      <c r="G126" s="29"/>
      <c r="H126" s="29"/>
      <c r="I126" s="29"/>
      <c r="J126" s="29"/>
      <c r="K126" s="29"/>
      <c r="L126" s="29"/>
      <c r="M126" s="29"/>
    </row>
    <row r="127" spans="1:13">
      <c r="A127" s="29"/>
      <c r="B127" s="29"/>
      <c r="C127" s="29"/>
      <c r="D127" s="68"/>
      <c r="E127" s="29"/>
      <c r="F127" s="29"/>
      <c r="G127" s="29"/>
      <c r="H127" s="29"/>
      <c r="I127" s="29"/>
      <c r="J127" s="29"/>
      <c r="K127" s="29"/>
      <c r="L127" s="29"/>
      <c r="M127" s="29"/>
    </row>
    <row r="128" spans="1:13">
      <c r="A128" s="29"/>
      <c r="B128" s="29"/>
      <c r="C128" s="29"/>
      <c r="D128" s="68"/>
      <c r="E128" s="29"/>
      <c r="F128" s="29"/>
      <c r="G128" s="29"/>
      <c r="H128" s="29"/>
      <c r="I128" s="29"/>
      <c r="J128" s="29"/>
      <c r="K128" s="29"/>
      <c r="L128" s="29"/>
      <c r="M128" s="29"/>
    </row>
    <row r="129" spans="1:13">
      <c r="A129" s="29"/>
      <c r="B129" s="29"/>
      <c r="C129" s="29"/>
      <c r="D129" s="68"/>
      <c r="E129" s="29"/>
      <c r="F129" s="29"/>
      <c r="G129" s="29"/>
      <c r="H129" s="29"/>
      <c r="I129" s="29"/>
      <c r="J129" s="29"/>
      <c r="K129" s="29"/>
      <c r="L129" s="29"/>
      <c r="M129" s="29"/>
    </row>
    <row r="130" spans="1:13">
      <c r="A130" s="29"/>
      <c r="B130" s="29"/>
      <c r="C130" s="29"/>
      <c r="D130" s="68"/>
      <c r="E130" s="29"/>
      <c r="F130" s="29"/>
      <c r="G130" s="29"/>
      <c r="H130" s="29"/>
      <c r="I130" s="29"/>
      <c r="J130" s="29"/>
      <c r="K130" s="29"/>
      <c r="L130" s="29"/>
      <c r="M130" s="29"/>
    </row>
    <row r="131" spans="1:13">
      <c r="A131" s="29"/>
      <c r="B131" s="29"/>
      <c r="C131" s="29"/>
      <c r="D131" s="68"/>
      <c r="E131" s="29"/>
      <c r="F131" s="29"/>
      <c r="G131" s="29"/>
      <c r="H131" s="29"/>
      <c r="I131" s="29"/>
      <c r="J131" s="29"/>
      <c r="K131" s="29"/>
      <c r="L131" s="29"/>
      <c r="M131" s="29"/>
    </row>
    <row r="132" spans="1:13">
      <c r="A132" s="29"/>
      <c r="B132" s="29"/>
      <c r="C132" s="29"/>
      <c r="D132" s="68"/>
      <c r="E132" s="29"/>
      <c r="F132" s="29"/>
      <c r="G132" s="29"/>
      <c r="H132" s="29"/>
      <c r="I132" s="29"/>
      <c r="J132" s="29"/>
      <c r="K132" s="29"/>
      <c r="L132" s="29"/>
      <c r="M132" s="29"/>
    </row>
    <row r="133" spans="1:13">
      <c r="A133" s="29"/>
      <c r="B133" s="29"/>
      <c r="C133" s="29"/>
      <c r="D133" s="68"/>
      <c r="E133" s="29"/>
      <c r="F133" s="29"/>
      <c r="G133" s="29"/>
      <c r="H133" s="29"/>
      <c r="I133" s="29"/>
      <c r="J133" s="29"/>
      <c r="K133" s="29"/>
      <c r="L133" s="29"/>
      <c r="M133" s="29"/>
    </row>
    <row r="134" spans="1:13">
      <c r="A134" s="29"/>
      <c r="B134" s="29"/>
      <c r="C134" s="29"/>
      <c r="D134" s="68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3">
      <c r="A135" s="29"/>
      <c r="B135" s="29"/>
      <c r="C135" s="29"/>
      <c r="D135" s="68"/>
      <c r="E135" s="29"/>
      <c r="F135" s="29"/>
      <c r="G135" s="29"/>
      <c r="H135" s="29"/>
      <c r="I135" s="29"/>
      <c r="J135" s="29"/>
      <c r="K135" s="29"/>
      <c r="L135" s="29"/>
      <c r="M135" s="29"/>
    </row>
    <row r="136" spans="1:13">
      <c r="A136" s="29"/>
      <c r="B136" s="29"/>
      <c r="C136" s="29"/>
      <c r="D136" s="68"/>
      <c r="E136" s="29"/>
      <c r="F136" s="29"/>
      <c r="G136" s="29"/>
      <c r="H136" s="29"/>
      <c r="I136" s="29"/>
      <c r="J136" s="29"/>
      <c r="K136" s="29"/>
      <c r="L136" s="29"/>
      <c r="M136" s="29"/>
    </row>
    <row r="137" spans="1:13">
      <c r="A137" s="29"/>
      <c r="B137" s="29"/>
      <c r="C137" s="29"/>
      <c r="D137" s="68"/>
      <c r="E137" s="29"/>
      <c r="F137" s="29"/>
      <c r="G137" s="29"/>
      <c r="H137" s="29"/>
      <c r="I137" s="29"/>
      <c r="J137" s="29"/>
      <c r="K137" s="29"/>
      <c r="L137" s="29"/>
      <c r="M137" s="29"/>
    </row>
    <row r="138" spans="1:13">
      <c r="A138" s="29"/>
      <c r="B138" s="29"/>
      <c r="C138" s="29"/>
      <c r="D138" s="68"/>
      <c r="E138" s="29"/>
      <c r="F138" s="29"/>
      <c r="G138" s="29"/>
      <c r="H138" s="29"/>
      <c r="I138" s="29"/>
      <c r="J138" s="29"/>
      <c r="K138" s="29"/>
      <c r="L138" s="29"/>
      <c r="M138" s="29"/>
    </row>
    <row r="139" spans="1:13">
      <c r="A139" s="29"/>
      <c r="B139" s="29"/>
      <c r="C139" s="29"/>
      <c r="D139" s="68"/>
      <c r="E139" s="29"/>
      <c r="F139" s="29"/>
      <c r="G139" s="29"/>
      <c r="H139" s="29"/>
      <c r="I139" s="29"/>
      <c r="J139" s="29"/>
      <c r="K139" s="29"/>
      <c r="L139" s="29"/>
      <c r="M139" s="29"/>
    </row>
    <row r="140" spans="1:13">
      <c r="A140" s="29"/>
      <c r="B140" s="29"/>
      <c r="C140" s="29"/>
      <c r="D140" s="68"/>
      <c r="E140" s="29"/>
      <c r="F140" s="29"/>
      <c r="G140" s="29"/>
      <c r="H140" s="29"/>
      <c r="I140" s="29"/>
      <c r="J140" s="29"/>
      <c r="K140" s="29"/>
      <c r="L140" s="29"/>
      <c r="M140" s="29"/>
    </row>
    <row r="141" spans="1:13">
      <c r="A141" s="29"/>
      <c r="B141" s="29"/>
      <c r="C141" s="29"/>
      <c r="D141" s="68"/>
      <c r="E141" s="29"/>
      <c r="F141" s="29"/>
      <c r="G141" s="29"/>
      <c r="H141" s="29"/>
      <c r="I141" s="29"/>
      <c r="J141" s="29"/>
      <c r="K141" s="29"/>
      <c r="L141" s="29"/>
      <c r="M141" s="29"/>
    </row>
    <row r="142" spans="1:13">
      <c r="A142" s="29"/>
      <c r="B142" s="29"/>
      <c r="C142" s="29"/>
      <c r="D142" s="68"/>
      <c r="E142" s="29"/>
      <c r="F142" s="29"/>
      <c r="G142" s="29"/>
      <c r="H142" s="29"/>
      <c r="I142" s="29"/>
      <c r="J142" s="29"/>
      <c r="K142" s="29"/>
      <c r="L142" s="29"/>
      <c r="M142" s="29"/>
    </row>
    <row r="143" spans="1:13">
      <c r="A143" s="29"/>
      <c r="B143" s="29"/>
      <c r="C143" s="29"/>
      <c r="D143" s="68"/>
      <c r="E143" s="29"/>
      <c r="F143" s="29"/>
      <c r="G143" s="29"/>
      <c r="H143" s="29"/>
      <c r="I143" s="29"/>
      <c r="J143" s="29"/>
      <c r="K143" s="29"/>
      <c r="L143" s="29"/>
      <c r="M143" s="29"/>
    </row>
    <row r="144" spans="1:13">
      <c r="A144" s="29"/>
      <c r="B144" s="29"/>
      <c r="C144" s="29"/>
      <c r="D144" s="68"/>
      <c r="E144" s="29"/>
      <c r="F144" s="29"/>
      <c r="G144" s="29"/>
      <c r="H144" s="29"/>
      <c r="I144" s="29"/>
      <c r="J144" s="29"/>
      <c r="K144" s="29"/>
      <c r="L144" s="29"/>
      <c r="M144" s="29"/>
    </row>
    <row r="145" spans="1:13">
      <c r="A145" s="29"/>
      <c r="B145" s="29"/>
      <c r="C145" s="29"/>
      <c r="D145" s="68"/>
      <c r="E145" s="29"/>
      <c r="F145" s="29"/>
      <c r="G145" s="29"/>
      <c r="H145" s="29"/>
      <c r="I145" s="29"/>
      <c r="J145" s="29"/>
      <c r="K145" s="29"/>
      <c r="L145" s="29"/>
      <c r="M145" s="29"/>
    </row>
    <row r="146" spans="1:13">
      <c r="A146" s="29"/>
      <c r="B146" s="29"/>
      <c r="C146" s="29"/>
      <c r="D146" s="68"/>
      <c r="E146" s="29"/>
      <c r="F146" s="29"/>
      <c r="G146" s="29"/>
      <c r="H146" s="29"/>
      <c r="I146" s="29"/>
      <c r="J146" s="29"/>
      <c r="K146" s="29"/>
      <c r="L146" s="29"/>
      <c r="M146" s="29"/>
    </row>
    <row r="147" spans="1:13">
      <c r="A147" s="29"/>
      <c r="B147" s="29"/>
      <c r="C147" s="29"/>
      <c r="D147" s="68"/>
      <c r="E147" s="29"/>
      <c r="F147" s="29"/>
      <c r="G147" s="29"/>
      <c r="H147" s="29"/>
      <c r="I147" s="29"/>
      <c r="J147" s="29"/>
      <c r="K147" s="29"/>
      <c r="L147" s="29"/>
      <c r="M147" s="29"/>
    </row>
    <row r="148" spans="1:13">
      <c r="A148" s="29"/>
      <c r="B148" s="29"/>
      <c r="C148" s="29"/>
      <c r="D148" s="68"/>
      <c r="E148" s="29"/>
      <c r="F148" s="29"/>
      <c r="G148" s="29"/>
      <c r="H148" s="29"/>
      <c r="I148" s="29"/>
      <c r="J148" s="29"/>
      <c r="K148" s="29"/>
      <c r="L148" s="29"/>
      <c r="M148" s="29"/>
    </row>
    <row r="149" spans="1:13">
      <c r="A149" s="29"/>
      <c r="B149" s="29"/>
      <c r="C149" s="29"/>
      <c r="D149" s="68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1:13">
      <c r="A150" s="29"/>
      <c r="B150" s="29"/>
      <c r="C150" s="29"/>
      <c r="D150" s="68"/>
      <c r="E150" s="29"/>
      <c r="F150" s="29"/>
      <c r="G150" s="29"/>
      <c r="H150" s="29"/>
      <c r="I150" s="29"/>
      <c r="J150" s="29"/>
      <c r="K150" s="29"/>
      <c r="L150" s="29"/>
      <c r="M150" s="29"/>
    </row>
    <row r="151" spans="1:13">
      <c r="A151" s="29"/>
      <c r="B151" s="29"/>
      <c r="C151" s="29"/>
      <c r="D151" s="68"/>
      <c r="E151" s="29"/>
      <c r="F151" s="29"/>
      <c r="G151" s="29"/>
      <c r="H151" s="29"/>
      <c r="I151" s="29"/>
      <c r="J151" s="29"/>
      <c r="K151" s="29"/>
      <c r="L151" s="29"/>
      <c r="M151" s="29"/>
    </row>
    <row r="152" spans="1:13">
      <c r="A152" s="29"/>
      <c r="B152" s="29"/>
      <c r="C152" s="29"/>
      <c r="D152" s="68"/>
      <c r="E152" s="29"/>
      <c r="F152" s="29"/>
      <c r="G152" s="29"/>
      <c r="H152" s="29"/>
      <c r="I152" s="29"/>
      <c r="J152" s="29"/>
      <c r="K152" s="29"/>
      <c r="L152" s="29"/>
      <c r="M152" s="29"/>
    </row>
    <row r="153" spans="1:13">
      <c r="A153" s="29"/>
      <c r="B153" s="29"/>
      <c r="C153" s="29"/>
      <c r="D153" s="68"/>
      <c r="E153" s="29"/>
      <c r="F153" s="29"/>
      <c r="G153" s="29"/>
      <c r="H153" s="29"/>
      <c r="I153" s="29"/>
      <c r="J153" s="29"/>
      <c r="K153" s="29"/>
      <c r="L153" s="29"/>
      <c r="M153" s="29"/>
    </row>
    <row r="154" spans="1:13">
      <c r="A154" s="29"/>
      <c r="B154" s="29"/>
      <c r="C154" s="29"/>
      <c r="D154" s="68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>
      <c r="A155" s="29"/>
      <c r="B155" s="29"/>
      <c r="C155" s="29"/>
      <c r="D155" s="68"/>
      <c r="E155" s="29"/>
      <c r="F155" s="29"/>
      <c r="G155" s="29"/>
      <c r="H155" s="29"/>
      <c r="I155" s="29"/>
      <c r="J155" s="29"/>
      <c r="K155" s="29"/>
      <c r="L155" s="29"/>
      <c r="M155" s="29"/>
    </row>
    <row r="156" spans="1:13">
      <c r="A156" s="29"/>
      <c r="B156" s="29"/>
      <c r="C156" s="29"/>
      <c r="D156" s="68"/>
      <c r="E156" s="29"/>
      <c r="F156" s="29"/>
      <c r="G156" s="29"/>
      <c r="H156" s="29"/>
      <c r="I156" s="29"/>
      <c r="J156" s="29"/>
      <c r="K156" s="29"/>
      <c r="L156" s="29"/>
      <c r="M156" s="29"/>
    </row>
    <row r="157" spans="1:13">
      <c r="A157" s="29"/>
      <c r="B157" s="29"/>
      <c r="C157" s="29"/>
      <c r="D157" s="68"/>
      <c r="E157" s="29"/>
      <c r="F157" s="29"/>
      <c r="G157" s="29"/>
      <c r="H157" s="29"/>
      <c r="I157" s="29"/>
      <c r="J157" s="29"/>
      <c r="K157" s="29"/>
      <c r="L157" s="29"/>
      <c r="M157" s="29"/>
    </row>
    <row r="158" spans="1:13">
      <c r="A158" s="29"/>
      <c r="B158" s="29"/>
      <c r="C158" s="29"/>
      <c r="D158" s="68"/>
      <c r="E158" s="29"/>
      <c r="F158" s="29"/>
      <c r="G158" s="29"/>
      <c r="H158" s="29"/>
      <c r="I158" s="29"/>
      <c r="J158" s="29"/>
      <c r="K158" s="29"/>
      <c r="L158" s="29"/>
      <c r="M158" s="29"/>
    </row>
    <row r="159" spans="1:13">
      <c r="A159" s="29"/>
      <c r="B159" s="29"/>
      <c r="C159" s="29"/>
      <c r="D159" s="68"/>
      <c r="E159" s="29"/>
      <c r="F159" s="29"/>
      <c r="G159" s="29"/>
      <c r="H159" s="29"/>
      <c r="I159" s="29"/>
      <c r="J159" s="29"/>
      <c r="K159" s="29"/>
      <c r="L159" s="29"/>
      <c r="M159" s="29"/>
    </row>
    <row r="160" spans="1:13">
      <c r="A160" s="29"/>
      <c r="B160" s="29"/>
      <c r="C160" s="29"/>
      <c r="D160" s="68"/>
      <c r="E160" s="29"/>
      <c r="F160" s="29"/>
      <c r="G160" s="29"/>
      <c r="H160" s="29"/>
      <c r="I160" s="29"/>
      <c r="J160" s="29"/>
      <c r="K160" s="29"/>
      <c r="L160" s="29"/>
      <c r="M160" s="29"/>
    </row>
    <row r="161" spans="1:13">
      <c r="A161" s="29"/>
      <c r="B161" s="29"/>
      <c r="C161" s="29"/>
      <c r="D161" s="68"/>
      <c r="E161" s="29"/>
      <c r="F161" s="29"/>
      <c r="G161" s="29"/>
      <c r="H161" s="29"/>
      <c r="I161" s="29"/>
      <c r="J161" s="29"/>
      <c r="K161" s="29"/>
      <c r="L161" s="29"/>
      <c r="M161" s="29"/>
    </row>
    <row r="162" spans="1:13">
      <c r="A162" s="29"/>
      <c r="B162" s="29"/>
      <c r="C162" s="29"/>
      <c r="D162" s="68"/>
      <c r="E162" s="29"/>
      <c r="F162" s="29"/>
      <c r="G162" s="29"/>
      <c r="H162" s="29"/>
      <c r="I162" s="29"/>
      <c r="J162" s="29"/>
      <c r="K162" s="29"/>
      <c r="L162" s="29"/>
      <c r="M162" s="29"/>
    </row>
    <row r="163" spans="1:13">
      <c r="A163" s="29"/>
      <c r="B163" s="29"/>
      <c r="C163" s="29"/>
      <c r="D163" s="68"/>
      <c r="E163" s="29"/>
      <c r="F163" s="29"/>
      <c r="G163" s="29"/>
      <c r="H163" s="29"/>
      <c r="I163" s="29"/>
      <c r="J163" s="29"/>
      <c r="K163" s="29"/>
      <c r="L163" s="29"/>
      <c r="M163" s="29"/>
    </row>
    <row r="164" spans="1:13">
      <c r="A164" s="29"/>
      <c r="B164" s="29"/>
      <c r="C164" s="29"/>
      <c r="D164" s="68"/>
      <c r="E164" s="29"/>
      <c r="F164" s="29"/>
      <c r="G164" s="29"/>
      <c r="H164" s="29"/>
      <c r="I164" s="29"/>
      <c r="J164" s="29"/>
      <c r="K164" s="29"/>
      <c r="L164" s="29"/>
      <c r="M164" s="29"/>
    </row>
    <row r="165" spans="1:13">
      <c r="A165" s="29"/>
      <c r="B165" s="29"/>
      <c r="C165" s="29"/>
      <c r="D165" s="68"/>
      <c r="E165" s="29"/>
      <c r="F165" s="29"/>
      <c r="G165" s="29"/>
      <c r="H165" s="29"/>
      <c r="I165" s="29"/>
      <c r="J165" s="29"/>
      <c r="K165" s="29"/>
      <c r="L165" s="29"/>
      <c r="M165" s="29"/>
    </row>
    <row r="166" spans="1:13">
      <c r="A166" s="29"/>
      <c r="B166" s="29"/>
      <c r="C166" s="29"/>
      <c r="D166" s="68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1:13">
      <c r="A167" s="29"/>
      <c r="B167" s="29"/>
      <c r="C167" s="29"/>
      <c r="D167" s="68"/>
      <c r="E167" s="29"/>
      <c r="F167" s="29"/>
      <c r="G167" s="29"/>
      <c r="H167" s="29"/>
      <c r="I167" s="29"/>
      <c r="J167" s="29"/>
      <c r="K167" s="29"/>
      <c r="L167" s="29"/>
      <c r="M167" s="29"/>
    </row>
    <row r="168" spans="1:13">
      <c r="A168" s="29"/>
      <c r="B168" s="29"/>
      <c r="C168" s="29"/>
      <c r="D168" s="68"/>
      <c r="E168" s="29"/>
      <c r="F168" s="29"/>
      <c r="G168" s="29"/>
      <c r="H168" s="29"/>
      <c r="I168" s="29"/>
      <c r="J168" s="29"/>
      <c r="K168" s="29"/>
      <c r="L168" s="29"/>
      <c r="M168" s="29"/>
    </row>
    <row r="169" spans="1:13">
      <c r="A169" s="29"/>
      <c r="B169" s="29"/>
      <c r="C169" s="29"/>
      <c r="D169" s="68"/>
      <c r="E169" s="29"/>
      <c r="F169" s="29"/>
      <c r="G169" s="29"/>
      <c r="H169" s="29"/>
      <c r="I169" s="29"/>
      <c r="J169" s="29"/>
      <c r="K169" s="29"/>
      <c r="L169" s="29"/>
      <c r="M169" s="29"/>
    </row>
    <row r="170" spans="1:13">
      <c r="A170" s="29"/>
      <c r="B170" s="29"/>
      <c r="C170" s="29"/>
      <c r="D170" s="68"/>
      <c r="E170" s="29"/>
      <c r="F170" s="29"/>
      <c r="G170" s="29"/>
      <c r="H170" s="29"/>
      <c r="I170" s="29"/>
      <c r="J170" s="29"/>
      <c r="K170" s="29"/>
      <c r="L170" s="29"/>
      <c r="M170" s="29"/>
    </row>
    <row r="171" spans="1:13">
      <c r="A171" s="29"/>
      <c r="B171" s="29"/>
      <c r="C171" s="29"/>
      <c r="D171" s="68"/>
      <c r="E171" s="29"/>
      <c r="F171" s="29"/>
      <c r="G171" s="29"/>
      <c r="H171" s="29"/>
      <c r="I171" s="29"/>
      <c r="J171" s="29"/>
      <c r="K171" s="29"/>
      <c r="L171" s="29"/>
      <c r="M171" s="29"/>
    </row>
    <row r="172" spans="1:13">
      <c r="A172" s="29"/>
      <c r="B172" s="29"/>
      <c r="C172" s="29"/>
      <c r="D172" s="68"/>
      <c r="E172" s="29"/>
      <c r="F172" s="29"/>
      <c r="G172" s="29"/>
      <c r="H172" s="29"/>
      <c r="I172" s="29"/>
      <c r="J172" s="29"/>
      <c r="K172" s="29"/>
      <c r="L172" s="29"/>
      <c r="M172" s="29"/>
    </row>
    <row r="173" spans="1:13">
      <c r="A173" s="29"/>
      <c r="B173" s="29"/>
      <c r="C173" s="29"/>
      <c r="D173" s="68"/>
      <c r="E173" s="29"/>
      <c r="F173" s="29"/>
      <c r="G173" s="29"/>
      <c r="H173" s="29"/>
      <c r="I173" s="29"/>
      <c r="J173" s="29"/>
      <c r="K173" s="29"/>
      <c r="L173" s="29"/>
      <c r="M173" s="29"/>
    </row>
    <row r="174" spans="1:13">
      <c r="A174" s="29"/>
      <c r="B174" s="29"/>
      <c r="C174" s="29"/>
      <c r="D174" s="68"/>
      <c r="E174" s="29"/>
      <c r="F174" s="29"/>
      <c r="G174" s="29"/>
      <c r="H174" s="29"/>
      <c r="I174" s="29"/>
      <c r="J174" s="29"/>
      <c r="K174" s="29"/>
      <c r="L174" s="29"/>
      <c r="M174" s="29"/>
    </row>
    <row r="175" spans="1:13">
      <c r="A175" s="29"/>
      <c r="B175" s="29"/>
      <c r="C175" s="29"/>
      <c r="D175" s="68"/>
      <c r="E175" s="29"/>
      <c r="F175" s="29"/>
      <c r="G175" s="29"/>
      <c r="H175" s="29"/>
      <c r="I175" s="29"/>
      <c r="J175" s="29"/>
      <c r="K175" s="29"/>
      <c r="L175" s="29"/>
      <c r="M175" s="29"/>
    </row>
    <row r="176" spans="1:13">
      <c r="A176" s="29"/>
      <c r="B176" s="29"/>
      <c r="C176" s="29"/>
      <c r="D176" s="68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1:13">
      <c r="A177" s="29"/>
      <c r="B177" s="29"/>
      <c r="C177" s="29"/>
      <c r="D177" s="68"/>
      <c r="E177" s="29"/>
      <c r="F177" s="29"/>
      <c r="G177" s="29"/>
      <c r="H177" s="29"/>
      <c r="I177" s="29"/>
      <c r="J177" s="29"/>
      <c r="K177" s="29"/>
      <c r="L177" s="29"/>
      <c r="M177" s="29"/>
    </row>
    <row r="178" spans="1:13">
      <c r="A178" s="29"/>
      <c r="B178" s="29"/>
      <c r="C178" s="29"/>
      <c r="D178" s="68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>
      <c r="A179" s="29"/>
      <c r="B179" s="29"/>
      <c r="C179" s="29"/>
      <c r="D179" s="68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>
      <c r="A180" s="29"/>
      <c r="B180" s="29"/>
      <c r="C180" s="29"/>
      <c r="D180" s="68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>
      <c r="A181" s="29"/>
      <c r="B181" s="29"/>
      <c r="C181" s="29"/>
      <c r="D181" s="68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>
      <c r="A182" s="29"/>
      <c r="B182" s="29"/>
      <c r="C182" s="29"/>
      <c r="D182" s="68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>
      <c r="A183" s="29"/>
      <c r="B183" s="29"/>
      <c r="C183" s="29"/>
      <c r="D183" s="68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>
      <c r="A184" s="29"/>
      <c r="B184" s="29"/>
      <c r="C184" s="29"/>
      <c r="D184" s="68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>
      <c r="A185" s="29"/>
      <c r="B185" s="29"/>
      <c r="C185" s="29"/>
      <c r="D185" s="68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>
      <c r="A186" s="29"/>
      <c r="B186" s="29"/>
      <c r="C186" s="29"/>
      <c r="D186" s="68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>
      <c r="A187" s="29"/>
      <c r="B187" s="29"/>
      <c r="C187" s="29"/>
      <c r="D187" s="68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>
      <c r="A188" s="29"/>
      <c r="B188" s="29"/>
      <c r="C188" s="29"/>
      <c r="D188" s="68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>
      <c r="A189" s="29"/>
      <c r="B189" s="29"/>
      <c r="C189" s="29"/>
      <c r="D189" s="68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>
      <c r="A190" s="29"/>
      <c r="B190" s="29"/>
      <c r="C190" s="29"/>
      <c r="D190" s="68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>
      <c r="A191" s="29"/>
      <c r="B191" s="29"/>
      <c r="C191" s="29"/>
      <c r="D191" s="68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>
      <c r="A192" s="29"/>
      <c r="B192" s="29"/>
      <c r="C192" s="29"/>
      <c r="D192" s="68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>
      <c r="A193" s="29"/>
      <c r="B193" s="29"/>
      <c r="C193" s="29"/>
      <c r="D193" s="68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>
      <c r="A194" s="29"/>
      <c r="B194" s="29"/>
      <c r="C194" s="29"/>
      <c r="D194" s="68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>
      <c r="A195" s="29"/>
      <c r="B195" s="29"/>
      <c r="C195" s="29"/>
      <c r="D195" s="68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>
      <c r="A196" s="29"/>
      <c r="B196" s="29"/>
      <c r="C196" s="29"/>
      <c r="D196" s="68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>
      <c r="A197" s="29"/>
      <c r="B197" s="29"/>
      <c r="C197" s="29"/>
      <c r="D197" s="68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>
      <c r="A198" s="29"/>
      <c r="B198" s="29"/>
      <c r="C198" s="29"/>
      <c r="D198" s="68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>
      <c r="A199" s="29"/>
      <c r="B199" s="29"/>
      <c r="C199" s="29"/>
      <c r="D199" s="68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>
      <c r="A200" s="29"/>
      <c r="B200" s="29"/>
      <c r="C200" s="29"/>
      <c r="D200" s="68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>
      <c r="A201" s="29"/>
      <c r="B201" s="29"/>
      <c r="C201" s="29"/>
      <c r="D201" s="68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>
      <c r="A202" s="29"/>
      <c r="B202" s="29"/>
      <c r="C202" s="29"/>
      <c r="D202" s="68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>
      <c r="A203" s="29"/>
      <c r="B203" s="29"/>
      <c r="C203" s="29"/>
      <c r="D203" s="68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>
      <c r="A204" s="29"/>
      <c r="B204" s="29"/>
      <c r="C204" s="29"/>
      <c r="D204" s="68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>
      <c r="A205" s="29"/>
      <c r="B205" s="29"/>
      <c r="C205" s="29"/>
      <c r="D205" s="68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>
      <c r="A206" s="29"/>
      <c r="B206" s="29"/>
      <c r="C206" s="29"/>
      <c r="D206" s="68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>
      <c r="A207" s="29"/>
      <c r="B207" s="29"/>
      <c r="C207" s="29"/>
      <c r="D207" s="68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>
      <c r="A208" s="29"/>
      <c r="B208" s="29"/>
      <c r="C208" s="29"/>
      <c r="D208" s="68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>
      <c r="A209" s="29"/>
      <c r="B209" s="29"/>
      <c r="C209" s="29"/>
      <c r="D209" s="68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>
      <c r="A210" s="29"/>
      <c r="B210" s="29"/>
      <c r="C210" s="29"/>
      <c r="D210" s="68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>
      <c r="A211" s="29"/>
      <c r="B211" s="29"/>
      <c r="C211" s="29"/>
      <c r="D211" s="68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>
      <c r="A212" s="29"/>
      <c r="B212" s="29"/>
      <c r="C212" s="29"/>
      <c r="D212" s="68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>
      <c r="A213" s="29"/>
      <c r="B213" s="29"/>
      <c r="C213" s="29"/>
      <c r="D213" s="68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>
      <c r="A214" s="29"/>
      <c r="B214" s="29"/>
      <c r="C214" s="29"/>
      <c r="D214" s="68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>
      <c r="A215" s="29"/>
      <c r="B215" s="29"/>
      <c r="C215" s="29"/>
      <c r="D215" s="68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>
      <c r="A216" s="29"/>
      <c r="B216" s="29"/>
      <c r="C216" s="29"/>
      <c r="D216" s="68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>
      <c r="A217" s="29"/>
      <c r="B217" s="29"/>
      <c r="C217" s="29"/>
      <c r="D217" s="68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>
      <c r="A218" s="29"/>
      <c r="B218" s="29"/>
      <c r="C218" s="29"/>
      <c r="D218" s="68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>
      <c r="A219" s="29"/>
      <c r="B219" s="29"/>
      <c r="C219" s="29"/>
      <c r="D219" s="68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>
      <c r="A220" s="29"/>
      <c r="B220" s="29"/>
      <c r="C220" s="29"/>
      <c r="D220" s="68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>
      <c r="A221" s="29"/>
      <c r="B221" s="29"/>
      <c r="C221" s="29"/>
      <c r="D221" s="68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>
      <c r="A222" s="29"/>
      <c r="B222" s="29"/>
      <c r="C222" s="29"/>
      <c r="D222" s="68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>
      <c r="A223" s="29"/>
      <c r="B223" s="29"/>
      <c r="C223" s="29"/>
      <c r="D223" s="68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>
      <c r="A224" s="29"/>
      <c r="B224" s="29"/>
      <c r="C224" s="29"/>
      <c r="D224" s="68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>
      <c r="A225" s="29"/>
      <c r="B225" s="29"/>
      <c r="C225" s="29"/>
      <c r="D225" s="68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>
      <c r="A226" s="29"/>
      <c r="B226" s="29"/>
      <c r="C226" s="29"/>
      <c r="D226" s="68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>
      <c r="A227" s="29"/>
      <c r="B227" s="29"/>
      <c r="C227" s="29"/>
      <c r="D227" s="68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>
      <c r="A228" s="29"/>
      <c r="B228" s="29"/>
      <c r="C228" s="29"/>
      <c r="D228" s="68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>
      <c r="A229" s="29"/>
      <c r="B229" s="29"/>
      <c r="C229" s="29"/>
      <c r="D229" s="68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>
      <c r="A230" s="29"/>
      <c r="B230" s="29"/>
      <c r="C230" s="29"/>
      <c r="D230" s="68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>
      <c r="A231" s="29"/>
      <c r="B231" s="29"/>
      <c r="C231" s="29"/>
      <c r="D231" s="68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>
      <c r="A232" s="29"/>
      <c r="B232" s="29"/>
      <c r="C232" s="29"/>
      <c r="D232" s="68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>
      <c r="A233" s="29"/>
      <c r="B233" s="29"/>
      <c r="C233" s="29"/>
      <c r="D233" s="68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>
      <c r="A234" s="29"/>
      <c r="B234" s="29"/>
      <c r="C234" s="29"/>
      <c r="D234" s="68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>
      <c r="A235" s="29"/>
      <c r="B235" s="29"/>
      <c r="C235" s="29"/>
      <c r="D235" s="68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>
      <c r="A236" s="29"/>
      <c r="B236" s="29"/>
      <c r="C236" s="29"/>
      <c r="D236" s="68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>
      <c r="A237" s="29"/>
      <c r="B237" s="29"/>
      <c r="C237" s="29"/>
      <c r="D237" s="68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>
      <c r="A238" s="29"/>
      <c r="B238" s="29"/>
      <c r="C238" s="29"/>
      <c r="D238" s="68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>
      <c r="A239" s="29"/>
      <c r="B239" s="29"/>
      <c r="C239" s="29"/>
      <c r="D239" s="68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>
      <c r="A240" s="29"/>
      <c r="B240" s="29"/>
      <c r="C240" s="29"/>
      <c r="D240" s="68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>
      <c r="A241" s="29"/>
      <c r="B241" s="29"/>
      <c r="C241" s="29"/>
      <c r="D241" s="68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>
      <c r="A242" s="29"/>
      <c r="B242" s="29"/>
      <c r="C242" s="29"/>
      <c r="D242" s="68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>
      <c r="A243" s="29"/>
      <c r="B243" s="29"/>
      <c r="C243" s="29"/>
      <c r="D243" s="68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>
      <c r="A244" s="29"/>
      <c r="B244" s="29"/>
      <c r="C244" s="29"/>
      <c r="D244" s="68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>
      <c r="A245" s="29"/>
      <c r="B245" s="29"/>
      <c r="C245" s="29"/>
      <c r="D245" s="68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>
      <c r="A246" s="29"/>
      <c r="B246" s="29"/>
      <c r="C246" s="29"/>
      <c r="D246" s="68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>
      <c r="A247" s="29"/>
      <c r="B247" s="29"/>
      <c r="C247" s="29"/>
      <c r="D247" s="68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>
      <c r="A248" s="29"/>
      <c r="B248" s="29"/>
      <c r="C248" s="29"/>
      <c r="D248" s="68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>
      <c r="A249" s="29"/>
      <c r="B249" s="29"/>
      <c r="C249" s="29"/>
      <c r="D249" s="68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>
      <c r="A250" s="29"/>
      <c r="B250" s="29"/>
      <c r="C250" s="29"/>
      <c r="D250" s="68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>
      <c r="A251" s="29"/>
      <c r="B251" s="29"/>
      <c r="C251" s="29"/>
      <c r="D251" s="68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>
      <c r="A252" s="29"/>
      <c r="B252" s="29"/>
      <c r="C252" s="29"/>
      <c r="D252" s="68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>
      <c r="A253" s="29"/>
      <c r="B253" s="29"/>
      <c r="C253" s="29"/>
      <c r="D253" s="68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>
      <c r="A254" s="29"/>
      <c r="B254" s="29"/>
      <c r="C254" s="29"/>
      <c r="D254" s="68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>
      <c r="A255" s="29"/>
      <c r="B255" s="29"/>
      <c r="C255" s="29"/>
      <c r="D255" s="68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>
      <c r="A256" s="29"/>
      <c r="B256" s="29"/>
      <c r="C256" s="29"/>
      <c r="D256" s="68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>
      <c r="A257" s="29"/>
      <c r="B257" s="29"/>
      <c r="C257" s="29"/>
      <c r="D257" s="68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>
      <c r="A258" s="29"/>
      <c r="B258" s="29"/>
      <c r="C258" s="29"/>
      <c r="D258" s="68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>
      <c r="A259" s="29"/>
      <c r="B259" s="29"/>
      <c r="C259" s="29"/>
      <c r="D259" s="68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>
      <c r="A260" s="29"/>
      <c r="B260" s="29"/>
      <c r="C260" s="29"/>
      <c r="D260" s="68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>
      <c r="A261" s="29"/>
      <c r="B261" s="29"/>
      <c r="C261" s="29"/>
      <c r="D261" s="68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>
      <c r="A262" s="29"/>
      <c r="B262" s="29"/>
      <c r="C262" s="29"/>
      <c r="D262" s="68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>
      <c r="A263" s="29"/>
      <c r="B263" s="29"/>
      <c r="C263" s="29"/>
      <c r="D263" s="68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>
      <c r="A264" s="29"/>
      <c r="B264" s="29"/>
      <c r="C264" s="29"/>
      <c r="D264" s="68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>
      <c r="A265" s="29"/>
      <c r="B265" s="29"/>
      <c r="C265" s="29"/>
      <c r="D265" s="68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>
      <c r="A266" s="29"/>
      <c r="B266" s="29"/>
      <c r="C266" s="29"/>
      <c r="D266" s="68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>
      <c r="A267" s="29"/>
      <c r="B267" s="29"/>
      <c r="C267" s="29"/>
      <c r="D267" s="68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>
      <c r="A268" s="29"/>
      <c r="B268" s="29"/>
      <c r="C268" s="29"/>
      <c r="D268" s="68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>
      <c r="A269" s="29"/>
      <c r="B269" s="29"/>
      <c r="C269" s="29"/>
      <c r="D269" s="68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>
      <c r="A270" s="29"/>
      <c r="B270" s="29"/>
      <c r="C270" s="29"/>
      <c r="D270" s="68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>
      <c r="A271" s="29"/>
      <c r="B271" s="29"/>
      <c r="C271" s="29"/>
      <c r="D271" s="68"/>
      <c r="E271" s="29"/>
      <c r="F271" s="29"/>
      <c r="G271" s="29"/>
      <c r="H271" s="29"/>
      <c r="I271" s="29"/>
      <c r="J271" s="29"/>
      <c r="K271" s="29"/>
      <c r="L271" s="29"/>
      <c r="M271" s="29"/>
    </row>
  </sheetData>
  <mergeCells count="41">
    <mergeCell ref="A1:M1"/>
    <mergeCell ref="A3:A4"/>
    <mergeCell ref="B3:B4"/>
    <mergeCell ref="C3:C4"/>
    <mergeCell ref="E3:K3"/>
    <mergeCell ref="L3:M3"/>
    <mergeCell ref="A18:C18"/>
    <mergeCell ref="A17:C17"/>
    <mergeCell ref="A5:A16"/>
    <mergeCell ref="B5:B6"/>
    <mergeCell ref="C5:C6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A19:A20"/>
    <mergeCell ref="B19:B20"/>
    <mergeCell ref="C19:C20"/>
    <mergeCell ref="E19:K19"/>
    <mergeCell ref="L19:M19"/>
    <mergeCell ref="A33:C33"/>
    <mergeCell ref="A34:C34"/>
    <mergeCell ref="A21:A32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</mergeCells>
  <printOptions horizontalCentered="1"/>
  <pageMargins left="0.3" right="0.3" top="0.3" bottom="0.3" header="0.1" footer="0.1"/>
  <pageSetup paperSize="9" scale="69" fitToHeight="0" orientation="portrait" r:id="rId1"/>
  <headerFooter>
    <oddFooter>&amp;L&amp;"MS Sans Serif,Regular"No. Form : FM/PROD-011&amp;R&amp;"MS Sans Serif,Regular"Reported by Planning Section           Page &amp;P of &amp;N</oddFooter>
  </headerFooter>
  <ignoredErrors>
    <ignoredError sqref="M6:M16 M1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C6B3-0D95-4142-9C7C-F1DE92E0D854}">
  <sheetPr>
    <pageSetUpPr fitToPage="1"/>
  </sheetPr>
  <dimension ref="A1:P89"/>
  <sheetViews>
    <sheetView showGridLines="0" view="pageBreakPreview" topLeftCell="A28" zoomScale="75" zoomScaleNormal="75" zoomScaleSheetLayoutView="75" workbookViewId="0">
      <selection activeCell="C79" sqref="C79"/>
    </sheetView>
  </sheetViews>
  <sheetFormatPr defaultColWidth="9.140625" defaultRowHeight="12.75"/>
  <cols>
    <col min="1" max="1" width="10.5703125" style="7" customWidth="1"/>
    <col min="2" max="11" width="12.28515625" style="8" customWidth="1"/>
    <col min="12" max="12" width="12.28515625" style="7" customWidth="1"/>
    <col min="13" max="13" width="12.28515625" style="73" customWidth="1"/>
    <col min="14" max="16" width="12.28515625" style="7" customWidth="1"/>
    <col min="17" max="28" width="9.85546875" style="7" customWidth="1"/>
    <col min="29" max="16384" width="9.140625" style="7"/>
  </cols>
  <sheetData>
    <row r="1" spans="1:16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1"/>
      <c r="M1" s="846" t="s">
        <v>43</v>
      </c>
      <c r="N1" s="846"/>
      <c r="O1" s="592" t="s">
        <v>47</v>
      </c>
      <c r="P1" s="593"/>
    </row>
    <row r="2" spans="1:16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5"/>
      <c r="M2" s="573" t="s">
        <v>44</v>
      </c>
      <c r="N2" s="573"/>
      <c r="O2" s="574" t="s">
        <v>48</v>
      </c>
      <c r="P2" s="594"/>
    </row>
    <row r="3" spans="1:16" ht="15" customHeight="1">
      <c r="A3" s="839"/>
      <c r="B3" s="840"/>
      <c r="C3" s="847">
        <v>44562</v>
      </c>
      <c r="D3" s="848"/>
      <c r="E3" s="848"/>
      <c r="F3" s="848"/>
      <c r="G3" s="646" t="s">
        <v>30</v>
      </c>
      <c r="H3" s="646"/>
      <c r="I3" s="851">
        <v>44592</v>
      </c>
      <c r="J3" s="851"/>
      <c r="K3" s="851"/>
      <c r="L3" s="852"/>
      <c r="M3" s="573" t="s">
        <v>45</v>
      </c>
      <c r="N3" s="573"/>
      <c r="O3" s="575">
        <v>38838</v>
      </c>
      <c r="P3" s="595"/>
    </row>
    <row r="4" spans="1:16" ht="15" customHeight="1" thickBot="1">
      <c r="A4" s="841"/>
      <c r="B4" s="842"/>
      <c r="C4" s="849"/>
      <c r="D4" s="850"/>
      <c r="E4" s="850"/>
      <c r="F4" s="850"/>
      <c r="G4" s="648"/>
      <c r="H4" s="648"/>
      <c r="I4" s="853"/>
      <c r="J4" s="853"/>
      <c r="K4" s="853"/>
      <c r="L4" s="854"/>
      <c r="M4" s="855" t="s">
        <v>46</v>
      </c>
      <c r="N4" s="855"/>
      <c r="O4" s="596" t="s">
        <v>110</v>
      </c>
      <c r="P4" s="597"/>
    </row>
    <row r="5" spans="1:16" ht="17.100000000000001" customHeight="1" thickBot="1">
      <c r="A5" s="667" t="s">
        <v>54</v>
      </c>
      <c r="B5" s="668"/>
      <c r="C5" s="669"/>
      <c r="D5" s="640" t="s">
        <v>50</v>
      </c>
      <c r="E5" s="641"/>
      <c r="F5" s="642"/>
      <c r="G5" s="650" t="s">
        <v>51</v>
      </c>
      <c r="H5" s="651"/>
      <c r="I5" s="652"/>
      <c r="J5" s="650" t="s">
        <v>52</v>
      </c>
      <c r="K5" s="651"/>
      <c r="L5" s="651"/>
      <c r="M5" s="652"/>
      <c r="N5" s="598" t="s">
        <v>53</v>
      </c>
      <c r="O5" s="599"/>
      <c r="P5" s="600"/>
    </row>
    <row r="6" spans="1:16" ht="17.100000000000001" customHeight="1">
      <c r="A6" s="85"/>
      <c r="B6" s="85"/>
      <c r="C6" s="86"/>
      <c r="D6" s="86"/>
      <c r="E6" s="86"/>
      <c r="F6" s="86"/>
      <c r="G6" s="86"/>
      <c r="H6" s="86"/>
      <c r="I6" s="86"/>
      <c r="J6" s="86"/>
      <c r="K6" s="189"/>
      <c r="M6" s="7"/>
    </row>
    <row r="7" spans="1:16" ht="17.100000000000001" customHeight="1">
      <c r="A7" s="190" t="s">
        <v>89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P7" s="77" t="s">
        <v>74</v>
      </c>
    </row>
    <row r="8" spans="1:16" ht="17.100000000000001" customHeight="1">
      <c r="A8" s="611" t="s">
        <v>90</v>
      </c>
      <c r="B8" s="589" t="s">
        <v>26</v>
      </c>
      <c r="C8" s="590"/>
      <c r="D8" s="590"/>
      <c r="E8" s="591"/>
      <c r="F8" s="250" t="s">
        <v>25</v>
      </c>
      <c r="G8" s="267" t="s">
        <v>104</v>
      </c>
      <c r="H8" s="589" t="s">
        <v>27</v>
      </c>
      <c r="I8" s="590"/>
      <c r="J8" s="591"/>
      <c r="K8" s="250" t="s">
        <v>111</v>
      </c>
      <c r="L8" s="670" t="s">
        <v>9</v>
      </c>
      <c r="M8" s="677" t="s">
        <v>93</v>
      </c>
      <c r="N8" s="835"/>
      <c r="O8" s="835"/>
      <c r="P8" s="836"/>
    </row>
    <row r="9" spans="1:16" ht="17.100000000000001" customHeight="1">
      <c r="A9" s="612"/>
      <c r="B9" s="250" t="s">
        <v>160</v>
      </c>
      <c r="C9" s="250" t="s">
        <v>78</v>
      </c>
      <c r="D9" s="250" t="s">
        <v>121</v>
      </c>
      <c r="E9" s="250" t="s">
        <v>79</v>
      </c>
      <c r="F9" s="250" t="s">
        <v>23</v>
      </c>
      <c r="G9" s="250" t="s">
        <v>103</v>
      </c>
      <c r="H9" s="250" t="s">
        <v>80</v>
      </c>
      <c r="I9" s="250" t="s">
        <v>81</v>
      </c>
      <c r="J9" s="250" t="s">
        <v>122</v>
      </c>
      <c r="K9" s="250" t="s">
        <v>28</v>
      </c>
      <c r="L9" s="610"/>
      <c r="M9" s="612"/>
      <c r="N9" s="680"/>
      <c r="O9" s="680"/>
      <c r="P9" s="681"/>
    </row>
    <row r="10" spans="1:16" ht="17.100000000000001" customHeight="1">
      <c r="A10" s="94" t="s">
        <v>60</v>
      </c>
      <c r="B10" s="195">
        <v>3.504</v>
      </c>
      <c r="C10" s="195">
        <v>3.504</v>
      </c>
      <c r="D10" s="195">
        <v>3.504</v>
      </c>
      <c r="E10" s="195">
        <v>3.113</v>
      </c>
      <c r="F10" s="195">
        <v>4.0570000000000004</v>
      </c>
      <c r="G10" s="195">
        <v>3.9580000000000002</v>
      </c>
      <c r="H10" s="195">
        <v>2.6989999999999998</v>
      </c>
      <c r="I10" s="195">
        <v>5.1680000000000001</v>
      </c>
      <c r="J10" s="195">
        <v>3.7650000000000001</v>
      </c>
      <c r="K10" s="195">
        <v>1.895</v>
      </c>
      <c r="L10" s="195">
        <f t="shared" ref="L10:L39" si="0">+IF(D10=0,0,(SUMPRODUCT(D10:K10,D48:K48)/L48))</f>
        <v>3.6426562928017048</v>
      </c>
      <c r="M10" s="829"/>
      <c r="N10" s="830"/>
      <c r="O10" s="830"/>
      <c r="P10" s="831"/>
    </row>
    <row r="11" spans="1:16" ht="17.100000000000001" customHeight="1">
      <c r="A11" s="191">
        <f>+C3</f>
        <v>44562</v>
      </c>
      <c r="B11" s="273">
        <v>3.6064160029252639</v>
      </c>
      <c r="C11" s="273">
        <v>2.5354036363636365</v>
      </c>
      <c r="D11" s="273">
        <v>3.483085429871402</v>
      </c>
      <c r="E11" s="273">
        <v>1.5410908734607383</v>
      </c>
      <c r="F11" s="273">
        <v>3.7087388282025819</v>
      </c>
      <c r="G11" s="273">
        <v>2.1</v>
      </c>
      <c r="H11" s="273">
        <v>0</v>
      </c>
      <c r="I11" s="273">
        <v>0</v>
      </c>
      <c r="J11" s="273">
        <v>0</v>
      </c>
      <c r="K11" s="273">
        <v>1.2847114030971374</v>
      </c>
      <c r="L11" s="273">
        <f t="shared" si="0"/>
        <v>2.8520921273533606</v>
      </c>
      <c r="M11" s="692"/>
      <c r="N11" s="693"/>
      <c r="O11" s="693"/>
      <c r="P11" s="694"/>
    </row>
    <row r="12" spans="1:16" ht="17.100000000000001" customHeight="1">
      <c r="A12" s="191">
        <f>+A11+1</f>
        <v>44563</v>
      </c>
      <c r="B12" s="273">
        <v>3.5794177368966795</v>
      </c>
      <c r="C12" s="273">
        <v>1.774</v>
      </c>
      <c r="D12" s="273">
        <v>3.5364853808124099</v>
      </c>
      <c r="E12" s="273">
        <v>1.6596116422594471</v>
      </c>
      <c r="F12" s="273">
        <v>3.3829644994254844</v>
      </c>
      <c r="G12" s="273">
        <v>2.2000000000000002</v>
      </c>
      <c r="H12" s="273">
        <v>1.740665532513926</v>
      </c>
      <c r="I12" s="273">
        <v>4.9996381219365293</v>
      </c>
      <c r="J12" s="273">
        <v>3.2620013604795082</v>
      </c>
      <c r="K12" s="273">
        <v>1.468176881303336</v>
      </c>
      <c r="L12" s="273">
        <f t="shared" si="0"/>
        <v>3.1968125100549751</v>
      </c>
      <c r="M12" s="692"/>
      <c r="N12" s="693"/>
      <c r="O12" s="693"/>
      <c r="P12" s="694"/>
    </row>
    <row r="13" spans="1:16" ht="17.100000000000001" customHeight="1">
      <c r="A13" s="191">
        <f t="shared" ref="A13:A40" si="1">+A12+1</f>
        <v>44564</v>
      </c>
      <c r="B13" s="280">
        <v>3.6040023041673148</v>
      </c>
      <c r="C13" s="280">
        <v>2.0579999999999998</v>
      </c>
      <c r="D13" s="280">
        <v>3.4037784900847425</v>
      </c>
      <c r="E13" s="280">
        <v>1.545021665251558</v>
      </c>
      <c r="F13" s="280">
        <v>3.6141752138208334</v>
      </c>
      <c r="G13" s="280">
        <v>2.2000000000000002</v>
      </c>
      <c r="H13" s="280">
        <v>1.9553123167745601</v>
      </c>
      <c r="I13" s="280">
        <v>4.4450056844235135</v>
      </c>
      <c r="J13" s="280">
        <v>3.4842699597561633</v>
      </c>
      <c r="K13" s="280">
        <v>1.4692734375000001</v>
      </c>
      <c r="L13" s="273">
        <f t="shared" si="0"/>
        <v>3.2141691060695008</v>
      </c>
      <c r="M13" s="692"/>
      <c r="N13" s="693"/>
      <c r="O13" s="693"/>
      <c r="P13" s="694"/>
    </row>
    <row r="14" spans="1:16" ht="17.100000000000001" customHeight="1">
      <c r="A14" s="191">
        <f t="shared" si="1"/>
        <v>44565</v>
      </c>
      <c r="B14" s="280">
        <v>3.5840790111341914</v>
      </c>
      <c r="C14" s="280">
        <v>2.6180023255813953</v>
      </c>
      <c r="D14" s="280">
        <v>3.468823725396462</v>
      </c>
      <c r="E14" s="280">
        <v>1.2288926445674491</v>
      </c>
      <c r="F14" s="280">
        <v>3.5332604402077452</v>
      </c>
      <c r="G14" s="280">
        <v>2.2000000000000002</v>
      </c>
      <c r="H14" s="280">
        <v>1.79185123006443</v>
      </c>
      <c r="I14" s="280">
        <v>4.4349669018416114</v>
      </c>
      <c r="J14" s="280">
        <v>3.4278275783055268</v>
      </c>
      <c r="K14" s="280">
        <v>1.5542056074766355</v>
      </c>
      <c r="L14" s="273">
        <f t="shared" si="0"/>
        <v>3.2092368388886028</v>
      </c>
      <c r="M14" s="692"/>
      <c r="N14" s="693"/>
      <c r="O14" s="693"/>
      <c r="P14" s="694"/>
    </row>
    <row r="15" spans="1:16" ht="17.100000000000001" customHeight="1">
      <c r="A15" s="191">
        <f t="shared" si="1"/>
        <v>44566</v>
      </c>
      <c r="B15" s="280">
        <v>3.5355010047792601</v>
      </c>
      <c r="C15" s="280">
        <v>3.6326832061068699</v>
      </c>
      <c r="D15" s="280">
        <v>3.545309985558772</v>
      </c>
      <c r="E15" s="280">
        <v>1.4563144624551416</v>
      </c>
      <c r="F15" s="280">
        <v>3.2460008480792153</v>
      </c>
      <c r="G15" s="280">
        <v>2.2000000000000002</v>
      </c>
      <c r="H15" s="280">
        <v>1.9258300853689225</v>
      </c>
      <c r="I15" s="280">
        <v>4.6820542574845243</v>
      </c>
      <c r="J15" s="280">
        <v>3.7355443616913444</v>
      </c>
      <c r="K15" s="280">
        <v>1.3126575875486381</v>
      </c>
      <c r="L15" s="273">
        <f t="shared" si="0"/>
        <v>3.2054753285258006</v>
      </c>
      <c r="M15" s="692"/>
      <c r="N15" s="693"/>
      <c r="O15" s="693"/>
      <c r="P15" s="694"/>
    </row>
    <row r="16" spans="1:16" ht="17.100000000000001" customHeight="1">
      <c r="A16" s="191">
        <f t="shared" si="1"/>
        <v>44567</v>
      </c>
      <c r="B16" s="280">
        <v>3.4411261787968903</v>
      </c>
      <c r="C16" s="280">
        <v>4.3732478929959742</v>
      </c>
      <c r="D16" s="280">
        <v>3.5673992408869628</v>
      </c>
      <c r="E16" s="280">
        <v>1.6204756189942557</v>
      </c>
      <c r="F16" s="280">
        <v>3.3829569050576054</v>
      </c>
      <c r="G16" s="280">
        <v>2.4</v>
      </c>
      <c r="H16" s="280">
        <v>1.9951906118971034</v>
      </c>
      <c r="I16" s="280">
        <v>4.7210461189208468</v>
      </c>
      <c r="J16" s="280">
        <v>3.3374795860876674</v>
      </c>
      <c r="K16" s="280">
        <v>1.4518100189035918</v>
      </c>
      <c r="L16" s="273">
        <f t="shared" si="0"/>
        <v>3.2338710984920902</v>
      </c>
      <c r="M16" s="692"/>
      <c r="N16" s="693"/>
      <c r="O16" s="693"/>
      <c r="P16" s="694"/>
    </row>
    <row r="17" spans="1:16" ht="17.100000000000001" customHeight="1">
      <c r="A17" s="191">
        <f t="shared" si="1"/>
        <v>44568</v>
      </c>
      <c r="B17" s="280">
        <v>3.2899218207337606</v>
      </c>
      <c r="C17" s="280">
        <v>3.3504912957853863</v>
      </c>
      <c r="D17" s="280">
        <v>3.2990047140077583</v>
      </c>
      <c r="E17" s="280">
        <v>1.4240265933463638</v>
      </c>
      <c r="F17" s="280">
        <v>3.1655889062528066</v>
      </c>
      <c r="G17" s="280">
        <v>2.4</v>
      </c>
      <c r="H17" s="280">
        <v>1.918588019034057</v>
      </c>
      <c r="I17" s="280">
        <v>4.4023656761590102</v>
      </c>
      <c r="J17" s="280">
        <v>3.200814896565487</v>
      </c>
      <c r="K17" s="280">
        <v>1.5970473537604457</v>
      </c>
      <c r="L17" s="273">
        <f t="shared" si="0"/>
        <v>3.1334002603027686</v>
      </c>
      <c r="M17" s="692"/>
      <c r="N17" s="693"/>
      <c r="O17" s="693"/>
      <c r="P17" s="694"/>
    </row>
    <row r="18" spans="1:16" ht="17.100000000000001" customHeight="1">
      <c r="A18" s="191">
        <f t="shared" si="1"/>
        <v>44569</v>
      </c>
      <c r="B18" s="280">
        <v>3.5067065059706595</v>
      </c>
      <c r="C18" s="280">
        <v>3.4794523487589601</v>
      </c>
      <c r="D18" s="280">
        <v>3.5028675778092984</v>
      </c>
      <c r="E18" s="280">
        <v>1.4869512734628829</v>
      </c>
      <c r="F18" s="280">
        <v>3.4719752824728585</v>
      </c>
      <c r="G18" s="280">
        <v>2.2000000000000002</v>
      </c>
      <c r="H18" s="280">
        <v>1.771136449622758</v>
      </c>
      <c r="I18" s="280">
        <v>4.3127370571126207</v>
      </c>
      <c r="J18" s="280">
        <v>3.0833749946717068</v>
      </c>
      <c r="K18" s="280">
        <v>1.2923820943245403</v>
      </c>
      <c r="L18" s="273">
        <f t="shared" si="0"/>
        <v>3.1138072561139687</v>
      </c>
      <c r="M18" s="692"/>
      <c r="N18" s="693"/>
      <c r="O18" s="693"/>
      <c r="P18" s="694"/>
    </row>
    <row r="19" spans="1:16" ht="17.100000000000001" customHeight="1">
      <c r="A19" s="191">
        <f t="shared" si="1"/>
        <v>44570</v>
      </c>
      <c r="B19" s="280">
        <v>3.572743384202743</v>
      </c>
      <c r="C19" s="280">
        <v>3.7179127923871729</v>
      </c>
      <c r="D19" s="280">
        <v>3.5970343937767746</v>
      </c>
      <c r="E19" s="280">
        <v>1.6775831786103603</v>
      </c>
      <c r="F19" s="280">
        <v>3.679944191965097</v>
      </c>
      <c r="G19" s="280">
        <v>2.2000000000000002</v>
      </c>
      <c r="H19" s="280">
        <v>1.7346496408888341</v>
      </c>
      <c r="I19" s="280">
        <v>4.725125400708059</v>
      </c>
      <c r="J19" s="280">
        <v>3.1808750103122581</v>
      </c>
      <c r="K19" s="280">
        <v>1.4229797080811677</v>
      </c>
      <c r="L19" s="273">
        <f t="shared" si="0"/>
        <v>3.2631972855110445</v>
      </c>
      <c r="M19" s="692"/>
      <c r="N19" s="693"/>
      <c r="O19" s="693"/>
      <c r="P19" s="694"/>
    </row>
    <row r="20" spans="1:16" ht="17.100000000000001" customHeight="1">
      <c r="A20" s="191">
        <f t="shared" si="1"/>
        <v>44571</v>
      </c>
      <c r="B20" s="280">
        <v>3.3372223205888911</v>
      </c>
      <c r="C20" s="280">
        <v>3.3415260498994055</v>
      </c>
      <c r="D20" s="280">
        <v>3.3379239857639429</v>
      </c>
      <c r="E20" s="280">
        <v>1.6745441139977233</v>
      </c>
      <c r="F20" s="280">
        <v>3.6370887684051953</v>
      </c>
      <c r="G20" s="280">
        <v>2.2999999999999998</v>
      </c>
      <c r="H20" s="280">
        <v>1.8621098805820853</v>
      </c>
      <c r="I20" s="280">
        <v>4.9459772167563019</v>
      </c>
      <c r="J20" s="280">
        <v>2.9900013041842559</v>
      </c>
      <c r="K20" s="280">
        <v>1.4513520055325033</v>
      </c>
      <c r="L20" s="273">
        <f t="shared" si="0"/>
        <v>3.0483295808497735</v>
      </c>
      <c r="M20" s="692"/>
      <c r="N20" s="693"/>
      <c r="O20" s="693"/>
      <c r="P20" s="694"/>
    </row>
    <row r="21" spans="1:16" ht="17.100000000000001" customHeight="1">
      <c r="A21" s="191">
        <f t="shared" si="1"/>
        <v>44572</v>
      </c>
      <c r="B21" s="280">
        <v>3.3474946949303219</v>
      </c>
      <c r="C21" s="280">
        <v>3.2511094444312572</v>
      </c>
      <c r="D21" s="280">
        <v>3.3273582295986182</v>
      </c>
      <c r="E21" s="280">
        <v>1.6870839107681932</v>
      </c>
      <c r="F21" s="280">
        <v>3.5449307829983079</v>
      </c>
      <c r="G21" s="280">
        <v>2.2999999999999998</v>
      </c>
      <c r="H21" s="280">
        <v>1.8361866316744249</v>
      </c>
      <c r="I21" s="280">
        <v>4.5237675638226085</v>
      </c>
      <c r="J21" s="280">
        <v>2.9503570192227753</v>
      </c>
      <c r="K21" s="280">
        <v>1.459812348668281</v>
      </c>
      <c r="L21" s="273">
        <f t="shared" si="0"/>
        <v>2.9914031986114269</v>
      </c>
      <c r="M21" s="692"/>
      <c r="N21" s="693"/>
      <c r="O21" s="693"/>
      <c r="P21" s="694"/>
    </row>
    <row r="22" spans="1:16" ht="17.100000000000001" customHeight="1">
      <c r="A22" s="191">
        <f t="shared" si="1"/>
        <v>44573</v>
      </c>
      <c r="B22" s="280">
        <v>3.3427707930167307</v>
      </c>
      <c r="C22" s="280">
        <v>3.3928876180851741</v>
      </c>
      <c r="D22" s="280">
        <v>3.3507549979486297</v>
      </c>
      <c r="E22" s="280">
        <v>1.8137889243890017</v>
      </c>
      <c r="F22" s="280">
        <v>3.2571556148735512</v>
      </c>
      <c r="G22" s="280">
        <v>2.2999999999999998</v>
      </c>
      <c r="H22" s="280">
        <v>2.0030893330734649</v>
      </c>
      <c r="I22" s="280">
        <v>4.8928752256790338</v>
      </c>
      <c r="J22" s="280">
        <v>3.1202818327829878</v>
      </c>
      <c r="K22" s="280">
        <v>1.7211052631578947</v>
      </c>
      <c r="L22" s="273">
        <f t="shared" si="0"/>
        <v>3.104138299277821</v>
      </c>
      <c r="M22" s="692"/>
      <c r="N22" s="693"/>
      <c r="O22" s="693"/>
      <c r="P22" s="694"/>
    </row>
    <row r="23" spans="1:16" ht="17.100000000000001" customHeight="1">
      <c r="A23" s="191">
        <f t="shared" si="1"/>
        <v>44574</v>
      </c>
      <c r="B23" s="280">
        <v>3.1328972793481036</v>
      </c>
      <c r="C23" s="280">
        <v>3.6124273145449903</v>
      </c>
      <c r="D23" s="280">
        <v>3.2386676509628893</v>
      </c>
      <c r="E23" s="280">
        <v>1.5413442815280172</v>
      </c>
      <c r="F23" s="280">
        <v>3.4661669863738589</v>
      </c>
      <c r="G23" s="280">
        <v>2.1</v>
      </c>
      <c r="H23" s="280">
        <v>2.3071182494927567</v>
      </c>
      <c r="I23" s="280">
        <v>4.5751514834870095</v>
      </c>
      <c r="J23" s="280">
        <v>3.3839546655852946</v>
      </c>
      <c r="K23" s="280">
        <v>1.4924826629680998</v>
      </c>
      <c r="L23" s="273">
        <f>+IF(D23=0,0,(SUMPRODUCT(D23:K23,D61:K61)/L61))</f>
        <v>3.0277275311519554</v>
      </c>
      <c r="M23" s="692"/>
      <c r="N23" s="693"/>
      <c r="O23" s="693"/>
      <c r="P23" s="694"/>
    </row>
    <row r="24" spans="1:16" ht="17.100000000000001" customHeight="1">
      <c r="A24" s="191">
        <f t="shared" si="1"/>
        <v>44575</v>
      </c>
      <c r="B24" s="280">
        <v>3.1212488966711791</v>
      </c>
      <c r="C24" s="280">
        <v>3.3655330469806057</v>
      </c>
      <c r="D24" s="280">
        <v>3.1584722067730375</v>
      </c>
      <c r="E24" s="280">
        <v>2.0967614906593943</v>
      </c>
      <c r="F24" s="280">
        <v>3.6237174780435883</v>
      </c>
      <c r="G24" s="280">
        <v>2.1</v>
      </c>
      <c r="H24" s="280">
        <v>2.3790241496848346</v>
      </c>
      <c r="I24" s="280">
        <v>4.5479309567799175</v>
      </c>
      <c r="J24" s="280">
        <v>3.5646410793043928</v>
      </c>
      <c r="K24" s="280">
        <v>1.375728862973761</v>
      </c>
      <c r="L24" s="273">
        <f t="shared" si="0"/>
        <v>3.2605002645788188</v>
      </c>
      <c r="M24" s="692"/>
      <c r="N24" s="693"/>
      <c r="O24" s="693"/>
      <c r="P24" s="694"/>
    </row>
    <row r="25" spans="1:16" ht="17.100000000000001" customHeight="1">
      <c r="A25" s="191">
        <f t="shared" si="1"/>
        <v>44576</v>
      </c>
      <c r="B25" s="280">
        <v>2.8632353447651373</v>
      </c>
      <c r="C25" s="280">
        <v>3.836868883088508</v>
      </c>
      <c r="D25" s="280">
        <v>3.0048285432356652</v>
      </c>
      <c r="E25" s="280">
        <v>2.4548721329586098</v>
      </c>
      <c r="F25" s="280">
        <v>3.4982048635008027</v>
      </c>
      <c r="G25" s="280">
        <v>2.1</v>
      </c>
      <c r="H25" s="280">
        <v>2.5359288452864592</v>
      </c>
      <c r="I25" s="280">
        <v>4.049014156833179</v>
      </c>
      <c r="J25" s="280">
        <v>3.4820893062620808</v>
      </c>
      <c r="K25" s="280">
        <v>1.5677250768555115</v>
      </c>
      <c r="L25" s="273">
        <f t="shared" si="0"/>
        <v>3.0819738129381147</v>
      </c>
      <c r="M25" s="692"/>
      <c r="N25" s="693"/>
      <c r="O25" s="693"/>
      <c r="P25" s="694"/>
    </row>
    <row r="26" spans="1:16" ht="17.100000000000001" customHeight="1">
      <c r="A26" s="191">
        <f t="shared" si="1"/>
        <v>44577</v>
      </c>
      <c r="B26" s="280">
        <v>2.882622703378662</v>
      </c>
      <c r="C26" s="280">
        <v>4.1867754920639522</v>
      </c>
      <c r="D26" s="280">
        <v>3.091172628977926</v>
      </c>
      <c r="E26" s="280">
        <v>2.0960820743854396</v>
      </c>
      <c r="F26" s="280">
        <v>3.5119853986829832</v>
      </c>
      <c r="G26" s="280">
        <v>2.1</v>
      </c>
      <c r="H26" s="280">
        <v>2.3319593852496689</v>
      </c>
      <c r="I26" s="280">
        <v>4.0199087094893287</v>
      </c>
      <c r="J26" s="280">
        <v>3.3736448974551236</v>
      </c>
      <c r="K26" s="280">
        <v>1.373037156704362</v>
      </c>
      <c r="L26" s="273">
        <f t="shared" si="0"/>
        <v>3.0788928527366908</v>
      </c>
      <c r="M26" s="692"/>
      <c r="N26" s="693"/>
      <c r="O26" s="693"/>
      <c r="P26" s="694"/>
    </row>
    <row r="27" spans="1:16" ht="17.100000000000001" customHeight="1">
      <c r="A27" s="191">
        <f t="shared" si="1"/>
        <v>44578</v>
      </c>
      <c r="B27" s="280">
        <v>3.1471283461448958</v>
      </c>
      <c r="C27" s="280">
        <v>4.2832547173543283</v>
      </c>
      <c r="D27" s="280">
        <v>3.3967965849697714</v>
      </c>
      <c r="E27" s="280">
        <v>1.4730974790814113</v>
      </c>
      <c r="F27" s="280">
        <v>3.7282882140789884</v>
      </c>
      <c r="G27" s="280">
        <v>2.1</v>
      </c>
      <c r="H27" s="280">
        <v>2.4096450866722408</v>
      </c>
      <c r="I27" s="280">
        <v>4.1537464085316982</v>
      </c>
      <c r="J27" s="280">
        <v>3.3498076774569459</v>
      </c>
      <c r="K27" s="280">
        <v>1.4169890224777837</v>
      </c>
      <c r="L27" s="273">
        <f t="shared" si="0"/>
        <v>3.1921535666827165</v>
      </c>
      <c r="M27" s="692"/>
      <c r="N27" s="693"/>
      <c r="O27" s="693"/>
      <c r="P27" s="694"/>
    </row>
    <row r="28" spans="1:16" ht="17.100000000000001" customHeight="1">
      <c r="A28" s="191">
        <f t="shared" si="1"/>
        <v>44579</v>
      </c>
      <c r="B28" s="280">
        <v>3.3441770681691518</v>
      </c>
      <c r="C28" s="280">
        <v>4.1669684223341816</v>
      </c>
      <c r="D28" s="280">
        <v>3.390968123954635</v>
      </c>
      <c r="E28" s="280">
        <v>1.5680644026999215</v>
      </c>
      <c r="F28" s="280">
        <v>3.5405048793872731</v>
      </c>
      <c r="G28" s="280">
        <v>2</v>
      </c>
      <c r="H28" s="280">
        <v>2.4220744044889737</v>
      </c>
      <c r="I28" s="280">
        <v>3.7674338290086062</v>
      </c>
      <c r="J28" s="280">
        <v>2.3927711702539791</v>
      </c>
      <c r="K28" s="280">
        <v>1.2172501906941267</v>
      </c>
      <c r="L28" s="273">
        <f t="shared" si="0"/>
        <v>2.7220044894819324</v>
      </c>
      <c r="M28" s="692"/>
      <c r="N28" s="693"/>
      <c r="O28" s="693"/>
      <c r="P28" s="694"/>
    </row>
    <row r="29" spans="1:16" ht="17.100000000000001" customHeight="1">
      <c r="A29" s="191">
        <f t="shared" si="1"/>
        <v>44580</v>
      </c>
      <c r="B29" s="280">
        <v>3.1048429966571276</v>
      </c>
      <c r="C29" s="280">
        <v>4.0673044485178105</v>
      </c>
      <c r="D29" s="280">
        <v>3.2717986749135886</v>
      </c>
      <c r="E29" s="280">
        <v>1.4709705491700078</v>
      </c>
      <c r="F29" s="280">
        <v>3.6151134764392823</v>
      </c>
      <c r="G29" s="280">
        <v>2</v>
      </c>
      <c r="H29" s="280">
        <v>2.4331838098029421</v>
      </c>
      <c r="I29" s="280">
        <v>3.945178091048219</v>
      </c>
      <c r="J29" s="280">
        <v>2.5580544334361237</v>
      </c>
      <c r="K29" s="280">
        <v>1.1039146630545209</v>
      </c>
      <c r="L29" s="273">
        <f t="shared" si="0"/>
        <v>2.8687047715150955</v>
      </c>
      <c r="M29" s="692"/>
      <c r="N29" s="693"/>
      <c r="O29" s="693"/>
      <c r="P29" s="694"/>
    </row>
    <row r="30" spans="1:16" ht="17.100000000000001" customHeight="1">
      <c r="A30" s="191">
        <f t="shared" si="1"/>
        <v>44581</v>
      </c>
      <c r="B30" s="280">
        <v>3.1693012054856577</v>
      </c>
      <c r="C30" s="280">
        <v>3.5152712894252773</v>
      </c>
      <c r="D30" s="280">
        <v>3.2486909245151461</v>
      </c>
      <c r="E30" s="280">
        <v>1.9170608394226296</v>
      </c>
      <c r="F30" s="280">
        <v>3.6258571814254861</v>
      </c>
      <c r="G30" s="280">
        <v>2.1</v>
      </c>
      <c r="H30" s="280">
        <v>2.444671034981508</v>
      </c>
      <c r="I30" s="280">
        <v>4.1336528294225827</v>
      </c>
      <c r="J30" s="280">
        <v>3.2072542256724748</v>
      </c>
      <c r="K30" s="280">
        <v>1.0410722964763064</v>
      </c>
      <c r="L30" s="273">
        <f t="shared" si="0"/>
        <v>2.8698600197355</v>
      </c>
      <c r="M30" s="692"/>
      <c r="N30" s="693"/>
      <c r="O30" s="693"/>
      <c r="P30" s="694"/>
    </row>
    <row r="31" spans="1:16" ht="17.100000000000001" customHeight="1">
      <c r="A31" s="191">
        <f t="shared" si="1"/>
        <v>44582</v>
      </c>
      <c r="B31" s="280">
        <v>3.2535351953736886</v>
      </c>
      <c r="C31" s="280">
        <v>3.926587890355401</v>
      </c>
      <c r="D31" s="280">
        <v>3.4125612822488165</v>
      </c>
      <c r="E31" s="280">
        <v>2.0094654518024475</v>
      </c>
      <c r="F31" s="280">
        <v>3.5930987138565529</v>
      </c>
      <c r="G31" s="280">
        <v>2.1</v>
      </c>
      <c r="H31" s="280">
        <v>2.2172793284931216</v>
      </c>
      <c r="I31" s="280">
        <v>4.438586680626198</v>
      </c>
      <c r="J31" s="280">
        <v>3.5027473359256698</v>
      </c>
      <c r="K31" s="280">
        <v>0.99405244338498211</v>
      </c>
      <c r="L31" s="273">
        <f t="shared" si="0"/>
        <v>3.1793933243831121</v>
      </c>
      <c r="M31" s="692"/>
      <c r="N31" s="693"/>
      <c r="O31" s="693"/>
      <c r="P31" s="694"/>
    </row>
    <row r="32" spans="1:16" ht="17.100000000000001" customHeight="1">
      <c r="A32" s="191">
        <f t="shared" si="1"/>
        <v>44583</v>
      </c>
      <c r="B32" s="280">
        <v>3.2069855790426209</v>
      </c>
      <c r="C32" s="280">
        <v>2.9444171752891313</v>
      </c>
      <c r="D32" s="280">
        <v>3.1633473233466467</v>
      </c>
      <c r="E32" s="280">
        <v>1.9789774916685849</v>
      </c>
      <c r="F32" s="280">
        <v>3.6022001898641003</v>
      </c>
      <c r="G32" s="280">
        <v>2.2000000000000002</v>
      </c>
      <c r="H32" s="280">
        <v>2.4829467532377092</v>
      </c>
      <c r="I32" s="280">
        <v>4.5938311494761628</v>
      </c>
      <c r="J32" s="280">
        <v>3.386228481373323</v>
      </c>
      <c r="K32" s="280">
        <v>1.0042645979312645</v>
      </c>
      <c r="L32" s="273">
        <f t="shared" si="0"/>
        <v>3.058198393191744</v>
      </c>
      <c r="M32" s="692"/>
      <c r="N32" s="693"/>
      <c r="O32" s="693"/>
      <c r="P32" s="694"/>
    </row>
    <row r="33" spans="1:16" ht="17.100000000000001" customHeight="1">
      <c r="A33" s="191">
        <f t="shared" si="1"/>
        <v>44584</v>
      </c>
      <c r="B33" s="280">
        <v>3.2211296762192956</v>
      </c>
      <c r="C33" s="280">
        <v>3.3806752855774374</v>
      </c>
      <c r="D33" s="280">
        <v>3.2445603402042753</v>
      </c>
      <c r="E33" s="280">
        <v>1.7219978452434703</v>
      </c>
      <c r="F33" s="280">
        <v>3.7659850493734721</v>
      </c>
      <c r="G33" s="280">
        <v>2.2000000000000002</v>
      </c>
      <c r="H33" s="280">
        <v>2.7888127345707354</v>
      </c>
      <c r="I33" s="280">
        <v>4.7022154075230915</v>
      </c>
      <c r="J33" s="280">
        <v>3.4781064105000543</v>
      </c>
      <c r="K33" s="280">
        <v>1.0960982064098794</v>
      </c>
      <c r="L33" s="273">
        <f t="shared" si="0"/>
        <v>3.1392794503344041</v>
      </c>
      <c r="M33" s="692"/>
      <c r="N33" s="693"/>
      <c r="O33" s="693"/>
      <c r="P33" s="694"/>
    </row>
    <row r="34" spans="1:16" ht="17.100000000000001" customHeight="1">
      <c r="A34" s="191">
        <f t="shared" si="1"/>
        <v>44585</v>
      </c>
      <c r="B34" s="280">
        <v>3.31967548052876</v>
      </c>
      <c r="C34" s="280">
        <v>3.3516461507710611</v>
      </c>
      <c r="D34" s="280">
        <v>3.3247680554885193</v>
      </c>
      <c r="E34" s="280">
        <v>2.0101442365164512</v>
      </c>
      <c r="F34" s="280">
        <v>3.6427677137519492</v>
      </c>
      <c r="G34" s="280">
        <v>2.1</v>
      </c>
      <c r="H34" s="280">
        <v>2.890588375928254</v>
      </c>
      <c r="I34" s="280">
        <v>4.3119731272977466</v>
      </c>
      <c r="J34" s="280">
        <v>3.3059740643418989</v>
      </c>
      <c r="K34" s="280">
        <v>0.9352272727272728</v>
      </c>
      <c r="L34" s="273">
        <f t="shared" si="0"/>
        <v>3.132945973723317</v>
      </c>
      <c r="M34" s="692"/>
      <c r="N34" s="693"/>
      <c r="O34" s="693"/>
      <c r="P34" s="694"/>
    </row>
    <row r="35" spans="1:16" ht="17.100000000000001" customHeight="1">
      <c r="A35" s="191">
        <f>+A34+1</f>
        <v>44586</v>
      </c>
      <c r="B35" s="280">
        <v>3.390855088198129</v>
      </c>
      <c r="C35" s="280">
        <v>3.470339017398504</v>
      </c>
      <c r="D35" s="280">
        <v>3.3958241630088657</v>
      </c>
      <c r="E35" s="280">
        <v>2.1568116920768552</v>
      </c>
      <c r="F35" s="280">
        <v>3.7091026726810772</v>
      </c>
      <c r="G35" s="280">
        <v>2.1</v>
      </c>
      <c r="H35" s="280">
        <v>3.1639477415917634</v>
      </c>
      <c r="I35" s="280">
        <v>4.4559649077723442</v>
      </c>
      <c r="J35" s="280">
        <v>3.242262874617245</v>
      </c>
      <c r="K35" s="280">
        <v>1.0439019123997533</v>
      </c>
      <c r="L35" s="273">
        <f t="shared" si="0"/>
        <v>3.2066224789743552</v>
      </c>
      <c r="M35" s="692"/>
      <c r="N35" s="693"/>
      <c r="O35" s="693"/>
      <c r="P35" s="694"/>
    </row>
    <row r="36" spans="1:16" ht="17.100000000000001" customHeight="1">
      <c r="A36" s="191">
        <f t="shared" si="1"/>
        <v>44587</v>
      </c>
      <c r="B36" s="280">
        <v>3.4560350901737737</v>
      </c>
      <c r="C36" s="280">
        <v>3.2041530127382303</v>
      </c>
      <c r="D36" s="280">
        <v>3.4273052314089023</v>
      </c>
      <c r="E36" s="280">
        <v>2.0509230632526134</v>
      </c>
      <c r="F36" s="280">
        <v>3.6616784216699068</v>
      </c>
      <c r="G36" s="280">
        <v>2.1</v>
      </c>
      <c r="H36" s="280">
        <v>2.9205147515001548</v>
      </c>
      <c r="I36" s="280">
        <v>4.0095420595893838</v>
      </c>
      <c r="J36" s="280">
        <v>3.293396533833107</v>
      </c>
      <c r="K36" s="280">
        <v>0.92304831625183026</v>
      </c>
      <c r="L36" s="273">
        <f t="shared" si="0"/>
        <v>3.1337341625012893</v>
      </c>
      <c r="M36" s="692"/>
      <c r="N36" s="693"/>
      <c r="O36" s="693"/>
      <c r="P36" s="694"/>
    </row>
    <row r="37" spans="1:16" ht="17.100000000000001" customHeight="1">
      <c r="A37" s="191">
        <f t="shared" si="1"/>
        <v>44588</v>
      </c>
      <c r="B37" s="280">
        <v>3.7065985772604475</v>
      </c>
      <c r="C37" s="280">
        <v>2.5298553127185777</v>
      </c>
      <c r="D37" s="280">
        <v>3.4178718320119916</v>
      </c>
      <c r="E37" s="280">
        <v>2.0623140353478586</v>
      </c>
      <c r="F37" s="280">
        <v>3.8452362872221029</v>
      </c>
      <c r="G37" s="280">
        <v>2.1</v>
      </c>
      <c r="H37" s="280">
        <v>2.8593101041283919</v>
      </c>
      <c r="I37" s="280">
        <v>4.5923750635216765</v>
      </c>
      <c r="J37" s="280">
        <v>3.4423602071492074</v>
      </c>
      <c r="K37" s="280">
        <v>1.0538326506729081</v>
      </c>
      <c r="L37" s="273">
        <f t="shared" si="0"/>
        <v>3.1197874141169808</v>
      </c>
      <c r="M37" s="692"/>
      <c r="N37" s="693"/>
      <c r="O37" s="693"/>
      <c r="P37" s="694"/>
    </row>
    <row r="38" spans="1:16" ht="17.100000000000001" customHeight="1">
      <c r="A38" s="191">
        <f t="shared" si="1"/>
        <v>44589</v>
      </c>
      <c r="B38" s="280">
        <v>3.7596036826110932</v>
      </c>
      <c r="C38" s="280">
        <v>2.4699297379721772</v>
      </c>
      <c r="D38" s="280">
        <v>3.4632983891007547</v>
      </c>
      <c r="E38" s="280">
        <v>1.9866779490734652</v>
      </c>
      <c r="F38" s="280">
        <v>3.7044328485952853</v>
      </c>
      <c r="G38" s="280">
        <v>2.1</v>
      </c>
      <c r="H38" s="280">
        <v>2.8549594464836678</v>
      </c>
      <c r="I38" s="280">
        <v>3.9589364210949496</v>
      </c>
      <c r="J38" s="280">
        <v>3.3459826703474005</v>
      </c>
      <c r="K38" s="280">
        <v>1.1083042693926639</v>
      </c>
      <c r="L38" s="273">
        <f t="shared" si="0"/>
        <v>3.2664231103716737</v>
      </c>
      <c r="M38" s="692"/>
      <c r="N38" s="693"/>
      <c r="O38" s="693"/>
      <c r="P38" s="694"/>
    </row>
    <row r="39" spans="1:16" ht="17.100000000000001" customHeight="1">
      <c r="A39" s="191">
        <f t="shared" si="1"/>
        <v>44590</v>
      </c>
      <c r="B39" s="280">
        <v>3.7367099554950496</v>
      </c>
      <c r="C39" s="280">
        <v>2.8094568469578065</v>
      </c>
      <c r="D39" s="280">
        <v>3.4474844707498642</v>
      </c>
      <c r="E39" s="280">
        <v>1.417115599929246</v>
      </c>
      <c r="F39" s="280">
        <v>3.8136034310306011</v>
      </c>
      <c r="G39" s="280">
        <v>2.1</v>
      </c>
      <c r="H39" s="280">
        <v>3.1114279917595198</v>
      </c>
      <c r="I39" s="280">
        <v>3.7028460506391752</v>
      </c>
      <c r="J39" s="280">
        <v>3.6598347105729818</v>
      </c>
      <c r="K39" s="280">
        <v>1.0274301483270094</v>
      </c>
      <c r="L39" s="273">
        <f t="shared" si="0"/>
        <v>3.2743925797496618</v>
      </c>
      <c r="M39" s="692"/>
      <c r="N39" s="693"/>
      <c r="O39" s="693"/>
      <c r="P39" s="694"/>
    </row>
    <row r="40" spans="1:16" ht="17.100000000000001" customHeight="1">
      <c r="A40" s="191">
        <f t="shared" si="1"/>
        <v>44591</v>
      </c>
      <c r="B40" s="280">
        <v>3.5109927251529984</v>
      </c>
      <c r="C40" s="280">
        <v>3.3965544636492746</v>
      </c>
      <c r="D40" s="280">
        <v>3.4858352148487706</v>
      </c>
      <c r="E40" s="280">
        <v>1.3606762789864162</v>
      </c>
      <c r="F40" s="280">
        <v>3.8962385872833631</v>
      </c>
      <c r="G40" s="280">
        <v>2.1</v>
      </c>
      <c r="H40" s="280">
        <v>3.0617000653108208</v>
      </c>
      <c r="I40" s="280">
        <v>3.837881491304584</v>
      </c>
      <c r="J40" s="280">
        <v>3.4002022274390167</v>
      </c>
      <c r="K40" s="280">
        <v>1.0824926600117439</v>
      </c>
      <c r="L40" s="273">
        <f>+IF(D40=0,0,(SUMPRODUCT(D40:K40,D78:K78)/L78))</f>
        <v>3.2415077350688435</v>
      </c>
      <c r="M40" s="692"/>
      <c r="N40" s="693"/>
      <c r="O40" s="693"/>
      <c r="P40" s="694"/>
    </row>
    <row r="41" spans="1:16" ht="17.100000000000001" customHeight="1">
      <c r="A41" s="191">
        <v>31</v>
      </c>
      <c r="B41" s="280">
        <v>3.1249595700814341</v>
      </c>
      <c r="C41" s="280">
        <v>3.1463086790138877</v>
      </c>
      <c r="D41" s="280">
        <v>3.1288565812578839</v>
      </c>
      <c r="E41" s="280">
        <v>1.3885637706802847</v>
      </c>
      <c r="F41" s="280">
        <v>3.8508341158659283</v>
      </c>
      <c r="G41" s="280">
        <v>2.1</v>
      </c>
      <c r="H41" s="280">
        <v>2.8999926725231533</v>
      </c>
      <c r="I41" s="280">
        <v>4.0195171139197505</v>
      </c>
      <c r="J41" s="280">
        <v>3.4823531813897439</v>
      </c>
      <c r="K41" s="280">
        <v>0.85893638505553693</v>
      </c>
      <c r="L41" s="273">
        <f>+IF(D41=0,0,(SUMPRODUCT(D41:K41,D79:K79)/L79))</f>
        <v>3.0982935051658886</v>
      </c>
      <c r="M41" s="692"/>
      <c r="N41" s="693"/>
      <c r="O41" s="693"/>
      <c r="P41" s="694"/>
    </row>
    <row r="42" spans="1:16" ht="17.100000000000001" customHeight="1">
      <c r="A42" s="181" t="s">
        <v>9</v>
      </c>
      <c r="B42" s="195">
        <f>SUMPRODUCT(B11:B41,B49:B79)/SUM(B49:B79)</f>
        <v>3.3950240905037163</v>
      </c>
      <c r="C42" s="195">
        <f t="shared" ref="C42:K42" si="2">SUMPRODUCT(C11:C41,C49:C79)/SUM(C49:C79)</f>
        <v>3.298367605878497</v>
      </c>
      <c r="D42" s="195">
        <f>SUMPRODUCT(D11:D41,D49:D79)/SUM(D49:D79)</f>
        <v>3.3696863791274327</v>
      </c>
      <c r="E42" s="195">
        <f t="shared" si="2"/>
        <v>1.7600468925660793</v>
      </c>
      <c r="F42" s="195">
        <f t="shared" si="2"/>
        <v>3.619046326206051</v>
      </c>
      <c r="G42" s="195">
        <f>IFERROR(SUMPRODUCT(G11:G41,G49:G79)/SUM(G49:G79),0)</f>
        <v>2.1453786210401495</v>
      </c>
      <c r="H42" s="195">
        <f>SUMPRODUCT(H11:H41,H49:H79)/SUM(H49:H79)</f>
        <v>2.4837613742034064</v>
      </c>
      <c r="I42" s="195">
        <f>SUMPRODUCT(I11:I41,I49:I79)/SUM(I49:I79)</f>
        <v>4.3242035470448128</v>
      </c>
      <c r="J42" s="195">
        <f>SUMPRODUCT(J11:J41,J49:J79)/SUM(J49:J79)</f>
        <v>3.3054691049119924</v>
      </c>
      <c r="K42" s="195">
        <f t="shared" si="2"/>
        <v>1.2274320601552835</v>
      </c>
      <c r="L42" s="195">
        <f>SUMPRODUCT(L11:L41,L49:L79)/SUM(L49:L79)</f>
        <v>3.1383809011042696</v>
      </c>
      <c r="M42" s="829"/>
      <c r="N42" s="830"/>
      <c r="O42" s="830"/>
      <c r="P42" s="831"/>
    </row>
    <row r="43" spans="1:16" ht="15" customHeight="1">
      <c r="A43" s="181" t="s">
        <v>42</v>
      </c>
      <c r="B43" s="197">
        <f t="shared" ref="B43:L43" si="3">+B42-B10</f>
        <v>-0.10897590949628366</v>
      </c>
      <c r="C43" s="197">
        <f>+C42-C10</f>
        <v>-0.20563239412150303</v>
      </c>
      <c r="D43" s="197">
        <f>+D42-D10</f>
        <v>-0.13431362087256726</v>
      </c>
      <c r="E43" s="197">
        <f>+E42-E10</f>
        <v>-1.3529531074339207</v>
      </c>
      <c r="F43" s="197">
        <f t="shared" si="3"/>
        <v>-0.43795367379394934</v>
      </c>
      <c r="G43" s="197">
        <f t="shared" si="3"/>
        <v>-1.8126213789598506</v>
      </c>
      <c r="H43" s="197">
        <f t="shared" si="3"/>
        <v>-0.21523862579659347</v>
      </c>
      <c r="I43" s="197">
        <f>+I42-I10</f>
        <v>-0.84379645295518735</v>
      </c>
      <c r="J43" s="197">
        <f t="shared" si="3"/>
        <v>-0.45953089508800771</v>
      </c>
      <c r="K43" s="197">
        <f t="shared" si="3"/>
        <v>-0.66756793984471652</v>
      </c>
      <c r="L43" s="197">
        <f t="shared" si="3"/>
        <v>-0.50427539169743518</v>
      </c>
      <c r="M43" s="832"/>
      <c r="N43" s="833"/>
      <c r="O43" s="833"/>
      <c r="P43" s="834"/>
    </row>
    <row r="44" spans="1:16" ht="15" customHeight="1">
      <c r="A44" s="192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</row>
    <row r="45" spans="1:16" ht="15" customHeight="1">
      <c r="A45" s="190" t="s">
        <v>91</v>
      </c>
      <c r="O45" s="73"/>
      <c r="P45" s="77" t="s">
        <v>68</v>
      </c>
    </row>
    <row r="46" spans="1:16" ht="15" customHeight="1">
      <c r="A46" s="611" t="s">
        <v>90</v>
      </c>
      <c r="B46" s="589" t="s">
        <v>26</v>
      </c>
      <c r="C46" s="590"/>
      <c r="D46" s="590"/>
      <c r="E46" s="591"/>
      <c r="F46" s="250" t="s">
        <v>25</v>
      </c>
      <c r="G46" s="267" t="s">
        <v>104</v>
      </c>
      <c r="H46" s="589" t="s">
        <v>27</v>
      </c>
      <c r="I46" s="590"/>
      <c r="J46" s="591"/>
      <c r="K46" s="250" t="s">
        <v>111</v>
      </c>
      <c r="L46" s="670" t="s">
        <v>9</v>
      </c>
      <c r="M46" s="677" t="s">
        <v>93</v>
      </c>
      <c r="N46" s="835"/>
      <c r="O46" s="835"/>
      <c r="P46" s="836"/>
    </row>
    <row r="47" spans="1:16" ht="15" customHeight="1">
      <c r="A47" s="612"/>
      <c r="B47" s="250" t="s">
        <v>160</v>
      </c>
      <c r="C47" s="250" t="s">
        <v>78</v>
      </c>
      <c r="D47" s="250" t="s">
        <v>121</v>
      </c>
      <c r="E47" s="250" t="s">
        <v>79</v>
      </c>
      <c r="F47" s="250" t="s">
        <v>23</v>
      </c>
      <c r="G47" s="250" t="s">
        <v>103</v>
      </c>
      <c r="H47" s="250" t="s">
        <v>80</v>
      </c>
      <c r="I47" s="250" t="s">
        <v>81</v>
      </c>
      <c r="J47" s="250" t="s">
        <v>122</v>
      </c>
      <c r="K47" s="250" t="s">
        <v>28</v>
      </c>
      <c r="L47" s="610"/>
      <c r="M47" s="612"/>
      <c r="N47" s="680"/>
      <c r="O47" s="680"/>
      <c r="P47" s="681"/>
    </row>
    <row r="48" spans="1:16" ht="15" customHeight="1">
      <c r="A48" s="94" t="s">
        <v>60</v>
      </c>
      <c r="B48" s="673">
        <v>2906</v>
      </c>
      <c r="C48" s="674"/>
      <c r="D48" s="269">
        <f>SUM(B48)</f>
        <v>2906</v>
      </c>
      <c r="E48" s="269">
        <v>758</v>
      </c>
      <c r="F48" s="269">
        <v>2901</v>
      </c>
      <c r="G48" s="269">
        <v>92</v>
      </c>
      <c r="H48" s="269">
        <v>633</v>
      </c>
      <c r="I48" s="269">
        <v>687</v>
      </c>
      <c r="J48" s="269">
        <v>4358</v>
      </c>
      <c r="K48" s="269">
        <v>807</v>
      </c>
      <c r="L48" s="269">
        <f t="shared" ref="L48:L79" si="4">SUM(D48:K48)</f>
        <v>13142</v>
      </c>
      <c r="M48" s="837"/>
      <c r="N48" s="837"/>
      <c r="O48" s="837"/>
      <c r="P48" s="837"/>
    </row>
    <row r="49" spans="1:16" ht="15" customHeight="1">
      <c r="A49" s="191">
        <f t="shared" ref="A49:A78" si="5">+A11</f>
        <v>44562</v>
      </c>
      <c r="B49" s="268">
        <v>12.664208390000001</v>
      </c>
      <c r="C49" s="268">
        <v>12.664208390000001</v>
      </c>
      <c r="D49" s="268">
        <v>109.97697864</v>
      </c>
      <c r="E49" s="268">
        <v>39.775706740000004</v>
      </c>
      <c r="F49" s="268">
        <v>21.146999999999998</v>
      </c>
      <c r="G49" s="268">
        <v>0.39</v>
      </c>
      <c r="H49" s="268">
        <v>0</v>
      </c>
      <c r="I49" s="268">
        <v>0</v>
      </c>
      <c r="J49" s="268">
        <v>0</v>
      </c>
      <c r="K49" s="268">
        <v>22.375499999999999</v>
      </c>
      <c r="L49" s="268">
        <f t="shared" si="4"/>
        <v>193.66518537999997</v>
      </c>
      <c r="M49" s="824"/>
      <c r="N49" s="824"/>
      <c r="O49" s="824"/>
      <c r="P49" s="824"/>
    </row>
    <row r="50" spans="1:16" ht="15" customHeight="1">
      <c r="A50" s="191">
        <f t="shared" si="5"/>
        <v>44563</v>
      </c>
      <c r="B50" s="268">
        <v>2.9936100099999998</v>
      </c>
      <c r="C50" s="268">
        <v>2.9936100099999998</v>
      </c>
      <c r="D50" s="268">
        <v>125.88912192000001</v>
      </c>
      <c r="E50" s="268">
        <v>42.944855069999996</v>
      </c>
      <c r="F50" s="268">
        <v>100.51949999999999</v>
      </c>
      <c r="G50" s="268">
        <v>0.46</v>
      </c>
      <c r="H50" s="268">
        <v>21.6</v>
      </c>
      <c r="I50" s="268">
        <v>41.12</v>
      </c>
      <c r="J50" s="268">
        <v>139.80000000000001</v>
      </c>
      <c r="K50" s="268">
        <v>27.068999999999999</v>
      </c>
      <c r="L50" s="268">
        <f t="shared" si="4"/>
        <v>499.40247699000003</v>
      </c>
      <c r="M50" s="824"/>
      <c r="N50" s="824"/>
      <c r="O50" s="824"/>
      <c r="P50" s="824"/>
    </row>
    <row r="51" spans="1:16" ht="15" customHeight="1">
      <c r="A51" s="191">
        <f t="shared" si="5"/>
        <v>44564</v>
      </c>
      <c r="B51" s="274">
        <v>15.984875069999998</v>
      </c>
      <c r="C51" s="274">
        <v>15.984875069999998</v>
      </c>
      <c r="D51" s="274">
        <v>123.42514702000003</v>
      </c>
      <c r="E51" s="274">
        <v>38.510591679999997</v>
      </c>
      <c r="F51" s="274">
        <v>102.7145</v>
      </c>
      <c r="G51" s="274">
        <v>1.4730000000000001</v>
      </c>
      <c r="H51" s="274">
        <v>15.04</v>
      </c>
      <c r="I51" s="274">
        <v>28.84</v>
      </c>
      <c r="J51" s="274">
        <v>117.08</v>
      </c>
      <c r="K51" s="274">
        <v>26.88</v>
      </c>
      <c r="L51" s="268">
        <f t="shared" si="4"/>
        <v>453.96323870000003</v>
      </c>
      <c r="M51" s="824"/>
      <c r="N51" s="824"/>
      <c r="O51" s="824"/>
      <c r="P51" s="824"/>
    </row>
    <row r="52" spans="1:16" ht="15" customHeight="1">
      <c r="A52" s="191">
        <f t="shared" si="5"/>
        <v>44565</v>
      </c>
      <c r="B52" s="274">
        <v>19.433586689999998</v>
      </c>
      <c r="C52" s="274">
        <v>19.433586689999998</v>
      </c>
      <c r="D52" s="274">
        <v>162.89348378</v>
      </c>
      <c r="E52" s="274">
        <v>54.83459337</v>
      </c>
      <c r="F52" s="274">
        <v>129.87049999999999</v>
      </c>
      <c r="G52" s="274">
        <v>0.95</v>
      </c>
      <c r="H52" s="274">
        <v>20.36</v>
      </c>
      <c r="I52" s="274">
        <v>51.36</v>
      </c>
      <c r="J52" s="274">
        <v>154.88</v>
      </c>
      <c r="K52" s="274">
        <v>25.840499999999999</v>
      </c>
      <c r="L52" s="268">
        <f t="shared" si="4"/>
        <v>600.98907714999996</v>
      </c>
      <c r="M52" s="824"/>
      <c r="N52" s="824"/>
      <c r="O52" s="824"/>
      <c r="P52" s="824"/>
    </row>
    <row r="53" spans="1:16" ht="15" customHeight="1">
      <c r="A53" s="191">
        <f t="shared" si="5"/>
        <v>44566</v>
      </c>
      <c r="B53" s="274">
        <v>14.282041730000001</v>
      </c>
      <c r="C53" s="274">
        <v>14.282041730000001</v>
      </c>
      <c r="D53" s="274">
        <v>141.49892695</v>
      </c>
      <c r="E53" s="274">
        <v>41.146051689999993</v>
      </c>
      <c r="F53" s="274">
        <v>87.256</v>
      </c>
      <c r="G53" s="274">
        <v>0.89</v>
      </c>
      <c r="H53" s="274">
        <v>15.2</v>
      </c>
      <c r="I53" s="274">
        <v>29.24</v>
      </c>
      <c r="J53" s="274">
        <v>91.68</v>
      </c>
      <c r="K53" s="274">
        <v>26.984999999999999</v>
      </c>
      <c r="L53" s="268">
        <f t="shared" si="4"/>
        <v>433.89597863999995</v>
      </c>
      <c r="M53" s="824"/>
      <c r="N53" s="824"/>
      <c r="O53" s="824"/>
      <c r="P53" s="824"/>
    </row>
    <row r="54" spans="1:16" ht="15" customHeight="1">
      <c r="A54" s="191">
        <f t="shared" si="5"/>
        <v>44567</v>
      </c>
      <c r="B54" s="274">
        <v>18.67366676</v>
      </c>
      <c r="C54" s="274">
        <v>18.67366676</v>
      </c>
      <c r="D54" s="274">
        <v>137.84515859999999</v>
      </c>
      <c r="E54" s="274">
        <v>34.367296669999995</v>
      </c>
      <c r="F54" s="274">
        <v>3.3829569050576054</v>
      </c>
      <c r="G54" s="274">
        <v>1.4</v>
      </c>
      <c r="H54" s="274">
        <v>15.12</v>
      </c>
      <c r="I54" s="274">
        <v>37.6</v>
      </c>
      <c r="J54" s="274">
        <v>121.04</v>
      </c>
      <c r="K54" s="274">
        <v>22.218</v>
      </c>
      <c r="L54" s="268">
        <f t="shared" si="4"/>
        <v>372.9734121750576</v>
      </c>
      <c r="M54" s="824"/>
      <c r="N54" s="824"/>
      <c r="O54" s="824"/>
      <c r="P54" s="824"/>
    </row>
    <row r="55" spans="1:16" ht="15" customHeight="1">
      <c r="A55" s="191">
        <f t="shared" si="5"/>
        <v>44568</v>
      </c>
      <c r="B55" s="274">
        <v>21.040461730000001</v>
      </c>
      <c r="C55" s="274">
        <v>21.040461730000001</v>
      </c>
      <c r="D55" s="274">
        <v>140.30878525</v>
      </c>
      <c r="E55" s="274">
        <v>33.293330019999999</v>
      </c>
      <c r="F55" s="274">
        <v>55.670999999999999</v>
      </c>
      <c r="G55" s="274">
        <v>0.74</v>
      </c>
      <c r="H55" s="274">
        <v>9.32</v>
      </c>
      <c r="I55" s="274">
        <v>34.4</v>
      </c>
      <c r="J55" s="274">
        <v>87.32</v>
      </c>
      <c r="K55" s="274">
        <v>3.7694999999999999</v>
      </c>
      <c r="L55" s="268">
        <f t="shared" si="4"/>
        <v>364.82261526999997</v>
      </c>
      <c r="M55" s="824"/>
      <c r="N55" s="824"/>
      <c r="O55" s="824"/>
      <c r="P55" s="824"/>
    </row>
    <row r="56" spans="1:16" ht="15" customHeight="1">
      <c r="A56" s="191">
        <f t="shared" si="5"/>
        <v>44569</v>
      </c>
      <c r="B56" s="274">
        <v>20.232626660000001</v>
      </c>
      <c r="C56" s="274">
        <v>20.232626660000001</v>
      </c>
      <c r="D56" s="274">
        <v>143.63988192000002</v>
      </c>
      <c r="E56" s="274">
        <v>43.27582005</v>
      </c>
      <c r="F56" s="274">
        <v>108.506</v>
      </c>
      <c r="G56" s="274">
        <v>2.2709999999999999</v>
      </c>
      <c r="H56" s="274">
        <v>17.8</v>
      </c>
      <c r="I56" s="274">
        <v>44.52</v>
      </c>
      <c r="J56" s="274">
        <v>128</v>
      </c>
      <c r="K56" s="274">
        <v>26.271000000000001</v>
      </c>
      <c r="L56" s="268">
        <f t="shared" si="4"/>
        <v>514.28370197000004</v>
      </c>
      <c r="M56" s="824"/>
      <c r="N56" s="824"/>
      <c r="O56" s="824"/>
      <c r="P56" s="824"/>
    </row>
    <row r="57" spans="1:16" ht="15" customHeight="1">
      <c r="A57" s="191">
        <f t="shared" si="5"/>
        <v>44570</v>
      </c>
      <c r="B57" s="274">
        <v>25.624126669999999</v>
      </c>
      <c r="C57" s="274">
        <v>25.624126669999999</v>
      </c>
      <c r="D57" s="274">
        <v>153.13646362</v>
      </c>
      <c r="E57" s="274">
        <v>50.220741779999997</v>
      </c>
      <c r="F57" s="274">
        <v>137.52500000000001</v>
      </c>
      <c r="G57" s="274">
        <v>2.573</v>
      </c>
      <c r="H57" s="274">
        <v>22.96</v>
      </c>
      <c r="I57" s="274">
        <v>52.04</v>
      </c>
      <c r="J57" s="274">
        <v>155.19999999999999</v>
      </c>
      <c r="K57" s="274">
        <v>29.494499999999999</v>
      </c>
      <c r="L57" s="268">
        <f t="shared" si="4"/>
        <v>603.1497053999999</v>
      </c>
      <c r="M57" s="824"/>
      <c r="N57" s="824"/>
      <c r="O57" s="824"/>
      <c r="P57" s="824"/>
    </row>
    <row r="58" spans="1:16" ht="15" customHeight="1">
      <c r="A58" s="191">
        <f t="shared" si="5"/>
        <v>44571</v>
      </c>
      <c r="B58" s="285">
        <v>15.164790030000001</v>
      </c>
      <c r="C58" s="285">
        <v>15.164790030000001</v>
      </c>
      <c r="D58" s="285">
        <v>93.014665199999996</v>
      </c>
      <c r="E58" s="285">
        <v>32.742491730000005</v>
      </c>
      <c r="F58" s="285">
        <v>72.024500000000003</v>
      </c>
      <c r="G58" s="285">
        <v>1.82</v>
      </c>
      <c r="H58" s="285">
        <v>12.92</v>
      </c>
      <c r="I58" s="285">
        <v>24</v>
      </c>
      <c r="J58" s="285">
        <v>80.959999999999994</v>
      </c>
      <c r="K58" s="285">
        <v>30.366</v>
      </c>
      <c r="L58" s="268">
        <f t="shared" si="4"/>
        <v>347.84765692999997</v>
      </c>
      <c r="M58" s="824"/>
      <c r="N58" s="824"/>
      <c r="O58" s="824"/>
      <c r="P58" s="824"/>
    </row>
    <row r="59" spans="1:16" ht="15" customHeight="1">
      <c r="A59" s="191">
        <f t="shared" si="5"/>
        <v>44572</v>
      </c>
      <c r="B59" s="285">
        <v>13.065985010000002</v>
      </c>
      <c r="C59" s="285">
        <v>13.065985010000002</v>
      </c>
      <c r="D59" s="285">
        <v>62.541673400000008</v>
      </c>
      <c r="E59" s="285">
        <v>23.670911719999999</v>
      </c>
      <c r="F59" s="285">
        <v>41.066499999999998</v>
      </c>
      <c r="G59" s="285">
        <v>1.1499999999999999</v>
      </c>
      <c r="H59" s="285">
        <v>8.48</v>
      </c>
      <c r="I59" s="285">
        <v>17.48</v>
      </c>
      <c r="J59" s="285">
        <v>60.8</v>
      </c>
      <c r="K59" s="285">
        <v>17.346</v>
      </c>
      <c r="L59" s="268">
        <f t="shared" si="4"/>
        <v>232.53508511999996</v>
      </c>
      <c r="M59" s="824"/>
      <c r="N59" s="824"/>
      <c r="O59" s="824"/>
      <c r="P59" s="824"/>
    </row>
    <row r="60" spans="1:16" ht="15" customHeight="1">
      <c r="A60" s="191">
        <f t="shared" si="5"/>
        <v>44573</v>
      </c>
      <c r="B60" s="285">
        <v>11.794940030000001</v>
      </c>
      <c r="C60" s="285">
        <v>11.794940030000001</v>
      </c>
      <c r="D60" s="285">
        <v>74.036795299999994</v>
      </c>
      <c r="E60" s="285">
        <v>11.004246719999999</v>
      </c>
      <c r="F60" s="285">
        <v>50.9495</v>
      </c>
      <c r="G60" s="285">
        <v>1.84</v>
      </c>
      <c r="H60" s="285">
        <v>13.36</v>
      </c>
      <c r="I60" s="285">
        <v>14.24</v>
      </c>
      <c r="J60" s="285">
        <v>57.96</v>
      </c>
      <c r="K60" s="285">
        <v>15.96</v>
      </c>
      <c r="L60" s="268">
        <f t="shared" si="4"/>
        <v>239.35054202000003</v>
      </c>
      <c r="M60" s="824"/>
      <c r="N60" s="824"/>
      <c r="O60" s="824"/>
      <c r="P60" s="824"/>
    </row>
    <row r="61" spans="1:16" ht="15" customHeight="1">
      <c r="A61" s="191">
        <f t="shared" si="5"/>
        <v>44574</v>
      </c>
      <c r="B61" s="285">
        <v>18.06269005</v>
      </c>
      <c r="C61" s="285">
        <v>18.06269005</v>
      </c>
      <c r="D61" s="285">
        <v>81.890630270000003</v>
      </c>
      <c r="E61" s="285">
        <v>24.053900040000002</v>
      </c>
      <c r="F61" s="285">
        <v>0</v>
      </c>
      <c r="G61" s="285">
        <v>1.92</v>
      </c>
      <c r="H61" s="285">
        <v>9.56</v>
      </c>
      <c r="I61" s="285">
        <v>16.48</v>
      </c>
      <c r="J61" s="285">
        <v>69.88</v>
      </c>
      <c r="K61" s="285">
        <v>15.141</v>
      </c>
      <c r="L61" s="268">
        <f t="shared" si="4"/>
        <v>218.92553031</v>
      </c>
      <c r="M61" s="824"/>
      <c r="N61" s="824"/>
      <c r="O61" s="824"/>
      <c r="P61" s="824"/>
    </row>
    <row r="62" spans="1:16" ht="15" customHeight="1">
      <c r="A62" s="191">
        <f t="shared" si="5"/>
        <v>44575</v>
      </c>
      <c r="B62" s="285">
        <v>15.700416730000001</v>
      </c>
      <c r="C62" s="285">
        <v>15.700416730000001</v>
      </c>
      <c r="D62" s="285">
        <v>103.03659051000001</v>
      </c>
      <c r="E62" s="285">
        <v>55.19791858</v>
      </c>
      <c r="F62" s="285">
        <v>87.844499999999996</v>
      </c>
      <c r="G62" s="285">
        <v>2.8610000000000002</v>
      </c>
      <c r="H62" s="285">
        <v>15.2</v>
      </c>
      <c r="I62" s="285">
        <v>32.4</v>
      </c>
      <c r="J62" s="285">
        <v>103.32</v>
      </c>
      <c r="K62" s="285">
        <v>7.2030000000000003</v>
      </c>
      <c r="L62" s="268">
        <f t="shared" si="4"/>
        <v>407.06300908999992</v>
      </c>
      <c r="M62" s="824"/>
      <c r="N62" s="824"/>
      <c r="O62" s="824"/>
      <c r="P62" s="824"/>
    </row>
    <row r="63" spans="1:16" ht="15" customHeight="1">
      <c r="A63" s="191">
        <f t="shared" si="5"/>
        <v>44576</v>
      </c>
      <c r="B63" s="285">
        <v>15.397546720000001</v>
      </c>
      <c r="C63" s="285">
        <v>15.397546720000001</v>
      </c>
      <c r="D63" s="285">
        <v>105.87774029000001</v>
      </c>
      <c r="E63" s="285">
        <v>40.553065099999998</v>
      </c>
      <c r="F63" s="285">
        <v>69.744</v>
      </c>
      <c r="G63" s="285">
        <v>0.68</v>
      </c>
      <c r="H63" s="285">
        <v>5.96</v>
      </c>
      <c r="I63" s="285">
        <v>20.399999999999999</v>
      </c>
      <c r="J63" s="285">
        <v>62.4</v>
      </c>
      <c r="K63" s="285">
        <v>23.9085</v>
      </c>
      <c r="L63" s="268">
        <f t="shared" si="4"/>
        <v>329.52330539000002</v>
      </c>
      <c r="M63" s="824"/>
      <c r="N63" s="824"/>
      <c r="O63" s="824"/>
      <c r="P63" s="824"/>
    </row>
    <row r="64" spans="1:16" ht="15" customHeight="1">
      <c r="A64" s="191">
        <f t="shared" si="5"/>
        <v>44577</v>
      </c>
      <c r="B64" s="285">
        <v>22.116690089999999</v>
      </c>
      <c r="C64" s="285">
        <v>22.116690089999999</v>
      </c>
      <c r="D64" s="285">
        <v>138.30521863999996</v>
      </c>
      <c r="E64" s="285">
        <v>59.063455100000006</v>
      </c>
      <c r="F64" s="285">
        <v>110.401</v>
      </c>
      <c r="G64" s="285">
        <v>2.1579999999999999</v>
      </c>
      <c r="H64" s="285">
        <v>17.8</v>
      </c>
      <c r="I64" s="285">
        <v>35.6</v>
      </c>
      <c r="J64" s="285">
        <v>118.04</v>
      </c>
      <c r="K64" s="285">
        <v>25.998000000000001</v>
      </c>
      <c r="L64" s="268">
        <f t="shared" si="4"/>
        <v>507.36567374000003</v>
      </c>
      <c r="M64" s="824"/>
      <c r="N64" s="824"/>
      <c r="O64" s="824"/>
      <c r="P64" s="824"/>
    </row>
    <row r="65" spans="1:16" ht="15" customHeight="1">
      <c r="A65" s="191">
        <f t="shared" si="5"/>
        <v>44578</v>
      </c>
      <c r="B65" s="286">
        <v>25.82558341</v>
      </c>
      <c r="C65" s="286">
        <v>25.82558341</v>
      </c>
      <c r="D65" s="286">
        <v>117.52046036</v>
      </c>
      <c r="E65" s="286">
        <v>41.099425099999998</v>
      </c>
      <c r="F65" s="286">
        <v>89.835999999999999</v>
      </c>
      <c r="G65" s="286">
        <v>2.0419999999999998</v>
      </c>
      <c r="H65" s="286">
        <v>12</v>
      </c>
      <c r="I65" s="286">
        <v>31.12</v>
      </c>
      <c r="J65" s="286">
        <v>100.16</v>
      </c>
      <c r="K65" s="286">
        <v>20.086500000000001</v>
      </c>
      <c r="L65" s="268">
        <f t="shared" si="4"/>
        <v>413.86438545999999</v>
      </c>
      <c r="M65" s="824"/>
      <c r="N65" s="824"/>
      <c r="O65" s="824"/>
      <c r="P65" s="824"/>
    </row>
    <row r="66" spans="1:16" ht="15" customHeight="1">
      <c r="A66" s="191">
        <f t="shared" si="5"/>
        <v>44579</v>
      </c>
      <c r="B66" s="286">
        <v>3.4989583400000002</v>
      </c>
      <c r="C66" s="286">
        <v>3.4989583400000002</v>
      </c>
      <c r="D66" s="286">
        <v>61.526986780000009</v>
      </c>
      <c r="E66" s="286">
        <v>36.72614008</v>
      </c>
      <c r="F66" s="286">
        <v>41.911000000000001</v>
      </c>
      <c r="G66" s="286">
        <v>0.82</v>
      </c>
      <c r="H66" s="286">
        <v>10.08</v>
      </c>
      <c r="I66" s="286">
        <v>34.24</v>
      </c>
      <c r="J66" s="286">
        <v>72.400000000000006</v>
      </c>
      <c r="K66" s="286">
        <v>27.530999999999999</v>
      </c>
      <c r="L66" s="268">
        <f t="shared" si="4"/>
        <v>285.23512686000004</v>
      </c>
      <c r="M66" s="824"/>
      <c r="N66" s="824"/>
      <c r="O66" s="824"/>
      <c r="P66" s="824"/>
    </row>
    <row r="67" spans="1:16" ht="15" customHeight="1">
      <c r="A67" s="191">
        <f t="shared" si="5"/>
        <v>44580</v>
      </c>
      <c r="B67" s="286">
        <v>22.715206720000001</v>
      </c>
      <c r="C67" s="286">
        <v>22.715206720000001</v>
      </c>
      <c r="D67" s="286">
        <v>130.94799211</v>
      </c>
      <c r="E67" s="286">
        <v>44.838916699999999</v>
      </c>
      <c r="F67" s="286">
        <v>92.728499999999997</v>
      </c>
      <c r="G67" s="286">
        <v>1.98</v>
      </c>
      <c r="H67" s="286">
        <v>17.559999999999999</v>
      </c>
      <c r="I67" s="286">
        <v>43.36</v>
      </c>
      <c r="J67" s="286">
        <v>134.91999999999999</v>
      </c>
      <c r="K67" s="286">
        <v>31.006499999999999</v>
      </c>
      <c r="L67" s="268">
        <f t="shared" si="4"/>
        <v>497.34190881000001</v>
      </c>
      <c r="M67" s="824"/>
      <c r="N67" s="824"/>
      <c r="O67" s="824"/>
      <c r="P67" s="824"/>
    </row>
    <row r="68" spans="1:16" ht="15" customHeight="1">
      <c r="A68" s="191">
        <f t="shared" si="5"/>
        <v>44581</v>
      </c>
      <c r="B68" s="286">
        <v>17.10354675</v>
      </c>
      <c r="C68" s="286">
        <v>17.10354675</v>
      </c>
      <c r="D68" s="286">
        <v>74.535035229999991</v>
      </c>
      <c r="E68" s="286">
        <v>42.527953309999994</v>
      </c>
      <c r="F68" s="286">
        <v>0</v>
      </c>
      <c r="G68" s="286">
        <v>0.93</v>
      </c>
      <c r="H68" s="286">
        <v>12</v>
      </c>
      <c r="I68" s="286">
        <v>20.239999999999998</v>
      </c>
      <c r="J68" s="286">
        <v>71.52</v>
      </c>
      <c r="K68" s="286">
        <v>17.283000000000001</v>
      </c>
      <c r="L68" s="268">
        <f t="shared" si="4"/>
        <v>239.03598854000001</v>
      </c>
      <c r="M68" s="824"/>
      <c r="N68" s="824"/>
      <c r="O68" s="824"/>
      <c r="P68" s="824"/>
    </row>
    <row r="69" spans="1:16" ht="15" customHeight="1">
      <c r="A69" s="191">
        <f t="shared" si="5"/>
        <v>44582</v>
      </c>
      <c r="B69" s="286">
        <v>27.805961709999998</v>
      </c>
      <c r="C69" s="286">
        <v>27.805961709999998</v>
      </c>
      <c r="D69" s="286">
        <v>117.68432358000001</v>
      </c>
      <c r="E69" s="286">
        <v>58.842401629999991</v>
      </c>
      <c r="F69" s="286">
        <v>85.215999999999994</v>
      </c>
      <c r="G69" s="286">
        <v>1.98</v>
      </c>
      <c r="H69" s="286">
        <v>22.04</v>
      </c>
      <c r="I69" s="286">
        <v>27.28</v>
      </c>
      <c r="J69" s="286">
        <v>104.04</v>
      </c>
      <c r="K69" s="286">
        <v>17.619</v>
      </c>
      <c r="L69" s="268">
        <f t="shared" si="4"/>
        <v>434.70172521000006</v>
      </c>
      <c r="M69" s="824"/>
      <c r="N69" s="824"/>
      <c r="O69" s="824"/>
      <c r="P69" s="824"/>
    </row>
    <row r="70" spans="1:16" ht="15" customHeight="1">
      <c r="A70" s="191">
        <f t="shared" si="5"/>
        <v>44583</v>
      </c>
      <c r="B70" s="286">
        <v>24.915821669999996</v>
      </c>
      <c r="C70" s="286">
        <v>24.915821669999996</v>
      </c>
      <c r="D70" s="286">
        <v>149.91679707999998</v>
      </c>
      <c r="E70" s="286">
        <v>71.507038420000001</v>
      </c>
      <c r="F70" s="286">
        <v>98.491500000000002</v>
      </c>
      <c r="G70" s="286">
        <v>2.4700000000000002</v>
      </c>
      <c r="H70" s="286">
        <v>18.440000000000001</v>
      </c>
      <c r="I70" s="286">
        <v>22.4</v>
      </c>
      <c r="J70" s="286">
        <v>154.84</v>
      </c>
      <c r="K70" s="286">
        <v>31.468499999999999</v>
      </c>
      <c r="L70" s="268">
        <f t="shared" si="4"/>
        <v>549.5338354999999</v>
      </c>
      <c r="M70" s="824"/>
      <c r="N70" s="824"/>
      <c r="O70" s="824"/>
      <c r="P70" s="824"/>
    </row>
    <row r="71" spans="1:16" ht="15" customHeight="1">
      <c r="A71" s="191">
        <f t="shared" si="5"/>
        <v>44584</v>
      </c>
      <c r="B71" s="286">
        <v>23.393256789999999</v>
      </c>
      <c r="C71" s="286">
        <v>23.393256789999999</v>
      </c>
      <c r="D71" s="286">
        <v>159.29089383999997</v>
      </c>
      <c r="E71" s="286">
        <v>79.258169969999997</v>
      </c>
      <c r="F71" s="286">
        <v>120.86450000000001</v>
      </c>
      <c r="G71" s="286">
        <v>2.46</v>
      </c>
      <c r="H71" s="286">
        <v>30.6</v>
      </c>
      <c r="I71" s="286">
        <v>33.96</v>
      </c>
      <c r="J71" s="286">
        <v>155.63999999999999</v>
      </c>
      <c r="K71" s="286">
        <v>35.710500000000003</v>
      </c>
      <c r="L71" s="268">
        <f t="shared" si="4"/>
        <v>617.78406381000002</v>
      </c>
      <c r="M71" s="824"/>
      <c r="N71" s="824"/>
      <c r="O71" s="824"/>
      <c r="P71" s="824"/>
    </row>
    <row r="72" spans="1:16" ht="15" customHeight="1">
      <c r="A72" s="191">
        <f t="shared" si="5"/>
        <v>44585</v>
      </c>
      <c r="B72" s="287">
        <v>17.022083380000002</v>
      </c>
      <c r="C72" s="287">
        <v>17.022083380000002</v>
      </c>
      <c r="D72" s="287">
        <v>106.86291686999999</v>
      </c>
      <c r="E72" s="287">
        <v>57.518805029999996</v>
      </c>
      <c r="F72" s="287">
        <v>106.7885</v>
      </c>
      <c r="G72" s="287">
        <v>2.72</v>
      </c>
      <c r="H72" s="287">
        <v>25.92</v>
      </c>
      <c r="I72" s="287">
        <v>27.04</v>
      </c>
      <c r="J72" s="287">
        <v>113.56</v>
      </c>
      <c r="K72" s="287">
        <v>24.024000000000001</v>
      </c>
      <c r="L72" s="268">
        <f t="shared" si="4"/>
        <v>464.43422190000007</v>
      </c>
      <c r="M72" s="824"/>
      <c r="N72" s="824"/>
      <c r="O72" s="824"/>
      <c r="P72" s="824"/>
    </row>
    <row r="73" spans="1:16" ht="15" customHeight="1">
      <c r="A73" s="191">
        <f t="shared" si="5"/>
        <v>44586</v>
      </c>
      <c r="B73" s="287">
        <v>9.2572933499999994</v>
      </c>
      <c r="C73" s="287">
        <v>9.2572933499999994</v>
      </c>
      <c r="D73" s="287">
        <v>148.07707213999998</v>
      </c>
      <c r="E73" s="287">
        <v>68.390275159999987</v>
      </c>
      <c r="F73" s="287">
        <v>137.55850000000001</v>
      </c>
      <c r="G73" s="287">
        <v>3.8</v>
      </c>
      <c r="H73" s="287">
        <v>35.119999999999997</v>
      </c>
      <c r="I73" s="287">
        <v>38.36</v>
      </c>
      <c r="J73" s="287">
        <v>170.04</v>
      </c>
      <c r="K73" s="287">
        <v>34.040999999999997</v>
      </c>
      <c r="L73" s="268">
        <f t="shared" si="4"/>
        <v>635.3868473</v>
      </c>
      <c r="M73" s="824"/>
      <c r="N73" s="824"/>
      <c r="O73" s="824"/>
      <c r="P73" s="824"/>
    </row>
    <row r="74" spans="1:16" ht="15" customHeight="1">
      <c r="A74" s="191">
        <f t="shared" si="5"/>
        <v>44587</v>
      </c>
      <c r="B74" s="287">
        <v>17.288876699999999</v>
      </c>
      <c r="C74" s="287">
        <v>17.288876699999999</v>
      </c>
      <c r="D74" s="287">
        <v>151.57603855148787</v>
      </c>
      <c r="E74" s="287">
        <v>73.546718510000005</v>
      </c>
      <c r="F74" s="287">
        <v>124.486</v>
      </c>
      <c r="G74" s="287">
        <v>3.5579999999999998</v>
      </c>
      <c r="H74" s="287">
        <v>32.44</v>
      </c>
      <c r="I74" s="287">
        <v>38.68</v>
      </c>
      <c r="J74" s="287">
        <v>159.12</v>
      </c>
      <c r="K74" s="287">
        <v>35.857500000000002</v>
      </c>
      <c r="L74" s="268">
        <f t="shared" si="4"/>
        <v>619.26425706148791</v>
      </c>
      <c r="M74" s="824"/>
      <c r="N74" s="824"/>
      <c r="O74" s="824"/>
      <c r="P74" s="824"/>
    </row>
    <row r="75" spans="1:16" ht="15" customHeight="1">
      <c r="A75" s="191">
        <f t="shared" si="5"/>
        <v>44588</v>
      </c>
      <c r="B75" s="287">
        <v>39.416543420000004</v>
      </c>
      <c r="C75" s="287">
        <v>39.416543420000004</v>
      </c>
      <c r="D75" s="287">
        <v>160.64723045</v>
      </c>
      <c r="E75" s="287">
        <v>56.823856740000004</v>
      </c>
      <c r="F75" s="287">
        <v>0</v>
      </c>
      <c r="G75" s="287">
        <v>1.974</v>
      </c>
      <c r="H75" s="287">
        <v>24.12</v>
      </c>
      <c r="I75" s="287">
        <v>36.6</v>
      </c>
      <c r="J75" s="287">
        <v>126.32</v>
      </c>
      <c r="K75" s="287">
        <v>35.889000000000003</v>
      </c>
      <c r="L75" s="268">
        <f t="shared" si="4"/>
        <v>442.37408719000001</v>
      </c>
      <c r="M75" s="824"/>
      <c r="N75" s="824"/>
      <c r="O75" s="824"/>
      <c r="P75" s="824"/>
    </row>
    <row r="76" spans="1:16" ht="15" customHeight="1">
      <c r="A76" s="191">
        <f t="shared" si="5"/>
        <v>44589</v>
      </c>
      <c r="B76" s="287">
        <v>37.077253419999991</v>
      </c>
      <c r="C76" s="287">
        <v>37.077253419999991</v>
      </c>
      <c r="D76" s="287">
        <v>161.37939051999999</v>
      </c>
      <c r="E76" s="287">
        <v>58.64383509000001</v>
      </c>
      <c r="F76" s="287">
        <v>126.76949999999999</v>
      </c>
      <c r="G76" s="287">
        <v>3.62</v>
      </c>
      <c r="H76" s="287">
        <v>32.44</v>
      </c>
      <c r="I76" s="287">
        <v>45.64</v>
      </c>
      <c r="J76" s="287">
        <v>143.28</v>
      </c>
      <c r="K76" s="287">
        <v>17.461500000000001</v>
      </c>
      <c r="L76" s="268">
        <f t="shared" si="4"/>
        <v>589.23422560999995</v>
      </c>
      <c r="M76" s="824"/>
      <c r="N76" s="824"/>
      <c r="O76" s="824"/>
      <c r="P76" s="824"/>
    </row>
    <row r="77" spans="1:16" ht="15" customHeight="1">
      <c r="A77" s="191">
        <f t="shared" si="5"/>
        <v>44590</v>
      </c>
      <c r="B77" s="287">
        <v>58.535443449999995</v>
      </c>
      <c r="C77" s="287">
        <v>58.535443449999995</v>
      </c>
      <c r="D77" s="287">
        <v>187.66386353000001</v>
      </c>
      <c r="E77" s="287">
        <v>58.415946729999995</v>
      </c>
      <c r="F77" s="287">
        <v>135.46950000000001</v>
      </c>
      <c r="G77" s="287">
        <v>3.42</v>
      </c>
      <c r="H77" s="287">
        <v>31.92</v>
      </c>
      <c r="I77" s="287">
        <v>55</v>
      </c>
      <c r="J77" s="287">
        <v>147.91999999999999</v>
      </c>
      <c r="K77" s="287">
        <v>30.439499999999999</v>
      </c>
      <c r="L77" s="268">
        <f t="shared" si="4"/>
        <v>650.24881026000003</v>
      </c>
      <c r="M77" s="824"/>
      <c r="N77" s="824"/>
      <c r="O77" s="824"/>
      <c r="P77" s="824"/>
    </row>
    <row r="78" spans="1:16" ht="15" customHeight="1">
      <c r="A78" s="191">
        <f t="shared" si="5"/>
        <v>44591</v>
      </c>
      <c r="B78" s="287">
        <v>37.656416649999997</v>
      </c>
      <c r="C78" s="287">
        <v>37.656416649999997</v>
      </c>
      <c r="D78" s="287">
        <v>171.29417035999998</v>
      </c>
      <c r="E78" s="287">
        <v>56.089610119999996</v>
      </c>
      <c r="F78" s="287">
        <v>137.1825</v>
      </c>
      <c r="G78" s="287">
        <v>2.54</v>
      </c>
      <c r="H78" s="287">
        <v>27.08</v>
      </c>
      <c r="I78" s="287">
        <v>56</v>
      </c>
      <c r="J78" s="287">
        <v>160.12</v>
      </c>
      <c r="K78" s="287">
        <v>35.762999999999998</v>
      </c>
      <c r="L78" s="268">
        <f t="shared" si="4"/>
        <v>646.06928047999997</v>
      </c>
      <c r="M78" s="824"/>
      <c r="N78" s="824"/>
      <c r="O78" s="824"/>
      <c r="P78" s="824"/>
    </row>
    <row r="79" spans="1:16" ht="15" customHeight="1">
      <c r="A79" s="191">
        <v>31</v>
      </c>
      <c r="B79" s="290">
        <v>26.755575110000002</v>
      </c>
      <c r="C79" s="290">
        <v>26.755575110000002</v>
      </c>
      <c r="D79" s="290">
        <v>146.57584023000001</v>
      </c>
      <c r="E79" s="290">
        <v>42.205071660000002</v>
      </c>
      <c r="F79" s="290">
        <v>104.36199999999999</v>
      </c>
      <c r="G79" s="290">
        <v>1.1399999999999999</v>
      </c>
      <c r="H79" s="290">
        <v>21.04</v>
      </c>
      <c r="I79" s="290">
        <v>27.72</v>
      </c>
      <c r="J79" s="290">
        <v>100.96</v>
      </c>
      <c r="K79" s="290">
        <v>31.195499999999999</v>
      </c>
      <c r="L79" s="268">
        <f t="shared" si="4"/>
        <v>475.19841188999999</v>
      </c>
      <c r="M79" s="824"/>
      <c r="N79" s="824"/>
      <c r="O79" s="824"/>
      <c r="P79" s="824"/>
    </row>
    <row r="80" spans="1:16" ht="15" customHeight="1">
      <c r="A80" s="181" t="s">
        <v>69</v>
      </c>
      <c r="B80" s="270">
        <f t="shared" ref="B80:K80" si="6">SUM(B49:B79)</f>
        <v>650.50008324000009</v>
      </c>
      <c r="C80" s="270">
        <f>SUM(C49:C79)</f>
        <v>650.50008324000009</v>
      </c>
      <c r="D80" s="270">
        <f>SUM(D49:D79)</f>
        <v>3942.816272941488</v>
      </c>
      <c r="E80" s="270">
        <f t="shared" si="6"/>
        <v>1471.0891403100006</v>
      </c>
      <c r="F80" s="270">
        <f t="shared" si="6"/>
        <v>2580.2864569050575</v>
      </c>
      <c r="G80" s="270">
        <f t="shared" si="6"/>
        <v>59.029999999999994</v>
      </c>
      <c r="H80" s="270">
        <f t="shared" si="6"/>
        <v>573.48</v>
      </c>
      <c r="I80" s="270">
        <f t="shared" si="6"/>
        <v>1017.36</v>
      </c>
      <c r="J80" s="270">
        <f t="shared" si="6"/>
        <v>3463.2000000000003</v>
      </c>
      <c r="K80" s="270">
        <f t="shared" si="6"/>
        <v>772.2014999999999</v>
      </c>
      <c r="L80" s="270">
        <f>SUM(L49:L79)</f>
        <v>13879.463370156549</v>
      </c>
      <c r="M80" s="825"/>
      <c r="N80" s="825"/>
      <c r="O80" s="825"/>
      <c r="P80" s="825"/>
    </row>
    <row r="81" spans="1:16" ht="15" customHeight="1">
      <c r="A81" s="181" t="s">
        <v>42</v>
      </c>
      <c r="B81" s="826">
        <f>+(B80+C80)-B48</f>
        <v>-1604.9998335199998</v>
      </c>
      <c r="C81" s="827"/>
      <c r="D81" s="271">
        <f>+D80-D48</f>
        <v>1036.816272941488</v>
      </c>
      <c r="E81" s="271">
        <f t="shared" ref="E81:K81" si="7">+E80-E48</f>
        <v>713.08914031000063</v>
      </c>
      <c r="F81" s="271">
        <f t="shared" si="7"/>
        <v>-320.71354309494245</v>
      </c>
      <c r="G81" s="271">
        <f t="shared" si="7"/>
        <v>-32.970000000000006</v>
      </c>
      <c r="H81" s="271">
        <f t="shared" si="7"/>
        <v>-59.519999999999982</v>
      </c>
      <c r="I81" s="271">
        <f t="shared" si="7"/>
        <v>330.36</v>
      </c>
      <c r="J81" s="271">
        <f t="shared" si="7"/>
        <v>-894.79999999999973</v>
      </c>
      <c r="K81" s="271">
        <f t="shared" si="7"/>
        <v>-34.798500000000104</v>
      </c>
      <c r="L81" s="271">
        <f>+L80-L48</f>
        <v>737.46337015654899</v>
      </c>
      <c r="M81" s="828"/>
      <c r="N81" s="828"/>
      <c r="O81" s="828"/>
      <c r="P81" s="828"/>
    </row>
    <row r="82" spans="1:16" ht="15" customHeight="1">
      <c r="J82" s="7"/>
      <c r="K82" s="73"/>
    </row>
    <row r="83" spans="1:16" ht="15" customHeight="1">
      <c r="B83" s="73"/>
      <c r="C83" s="73"/>
      <c r="D83" s="73"/>
      <c r="E83" s="73"/>
      <c r="F83" s="73"/>
      <c r="G83" s="73"/>
      <c r="H83" s="73"/>
      <c r="I83" s="73"/>
      <c r="J83" s="73"/>
      <c r="K83" s="73"/>
      <c r="O83" s="73"/>
    </row>
    <row r="84" spans="1:16">
      <c r="B84" s="7"/>
      <c r="C84" s="7"/>
      <c r="D84" s="7"/>
      <c r="E84" s="7"/>
      <c r="F84" s="7"/>
      <c r="G84" s="7"/>
      <c r="H84" s="7"/>
      <c r="I84" s="7"/>
      <c r="J84" s="7"/>
      <c r="K84" s="7"/>
      <c r="M84" s="7"/>
    </row>
    <row r="85" spans="1:16">
      <c r="B85" s="7"/>
      <c r="C85" s="7"/>
      <c r="D85" s="7"/>
      <c r="E85" s="7"/>
      <c r="F85" s="7"/>
      <c r="J85" s="7"/>
      <c r="K85" s="7"/>
      <c r="M85" s="7"/>
    </row>
    <row r="86" spans="1:16">
      <c r="B86" s="7"/>
      <c r="C86" s="7"/>
      <c r="D86" s="7"/>
      <c r="E86" s="7"/>
      <c r="F86" s="7"/>
      <c r="J86" s="7"/>
      <c r="K86" s="7"/>
      <c r="M86" s="7"/>
    </row>
    <row r="87" spans="1:16">
      <c r="B87" s="7"/>
      <c r="C87" s="7"/>
      <c r="D87" s="7"/>
      <c r="E87" s="7"/>
      <c r="F87" s="7"/>
      <c r="J87" s="7"/>
      <c r="K87" s="7"/>
      <c r="M87" s="7"/>
    </row>
    <row r="88" spans="1:16">
      <c r="B88" s="7"/>
      <c r="C88" s="7"/>
      <c r="D88" s="7"/>
      <c r="E88" s="7"/>
      <c r="F88" s="7"/>
      <c r="J88" s="7"/>
      <c r="K88" s="7"/>
      <c r="M88" s="7"/>
    </row>
    <row r="89" spans="1:16">
      <c r="B89" s="7"/>
      <c r="C89" s="7"/>
      <c r="D89" s="7"/>
      <c r="E89" s="7"/>
      <c r="F89" s="7"/>
      <c r="J89" s="7"/>
      <c r="K89" s="7"/>
      <c r="M89" s="7"/>
    </row>
  </sheetData>
  <mergeCells count="98">
    <mergeCell ref="A5:C5"/>
    <mergeCell ref="D5:F5"/>
    <mergeCell ref="G5:I5"/>
    <mergeCell ref="J5:M5"/>
    <mergeCell ref="N5:P5"/>
    <mergeCell ref="A1:B4"/>
    <mergeCell ref="C1:L2"/>
    <mergeCell ref="M1:N1"/>
    <mergeCell ref="O1:P1"/>
    <mergeCell ref="M2:N2"/>
    <mergeCell ref="O2:P2"/>
    <mergeCell ref="C3:F4"/>
    <mergeCell ref="G3:H4"/>
    <mergeCell ref="I3:L4"/>
    <mergeCell ref="M3:N3"/>
    <mergeCell ref="O3:P3"/>
    <mergeCell ref="M4:N4"/>
    <mergeCell ref="O4:P4"/>
    <mergeCell ref="M16:P16"/>
    <mergeCell ref="A8:A9"/>
    <mergeCell ref="B8:E8"/>
    <mergeCell ref="H8:J8"/>
    <mergeCell ref="L8:L9"/>
    <mergeCell ref="M8:P9"/>
    <mergeCell ref="M10:P10"/>
    <mergeCell ref="M11:P11"/>
    <mergeCell ref="M12:P12"/>
    <mergeCell ref="M13:P13"/>
    <mergeCell ref="M14:P14"/>
    <mergeCell ref="M15:P15"/>
    <mergeCell ref="M28:P28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M27:P27"/>
    <mergeCell ref="M40:P40"/>
    <mergeCell ref="M29:P29"/>
    <mergeCell ref="M30:P30"/>
    <mergeCell ref="M31:P31"/>
    <mergeCell ref="M32:P32"/>
    <mergeCell ref="M33:P33"/>
    <mergeCell ref="M34:P34"/>
    <mergeCell ref="M35:P35"/>
    <mergeCell ref="M36:P36"/>
    <mergeCell ref="M37:P37"/>
    <mergeCell ref="M38:P38"/>
    <mergeCell ref="M39:P39"/>
    <mergeCell ref="M52:P52"/>
    <mergeCell ref="M41:P41"/>
    <mergeCell ref="M42:P42"/>
    <mergeCell ref="M43:P43"/>
    <mergeCell ref="A46:A47"/>
    <mergeCell ref="B46:E46"/>
    <mergeCell ref="H46:J46"/>
    <mergeCell ref="L46:L47"/>
    <mergeCell ref="M46:P47"/>
    <mergeCell ref="B48:C48"/>
    <mergeCell ref="M48:P48"/>
    <mergeCell ref="M49:P49"/>
    <mergeCell ref="M50:P50"/>
    <mergeCell ref="M51:P51"/>
    <mergeCell ref="M64:P64"/>
    <mergeCell ref="M53:P53"/>
    <mergeCell ref="M54:P54"/>
    <mergeCell ref="M55:P55"/>
    <mergeCell ref="M56:P56"/>
    <mergeCell ref="M57:P57"/>
    <mergeCell ref="M58:P58"/>
    <mergeCell ref="M59:P59"/>
    <mergeCell ref="M60:P60"/>
    <mergeCell ref="M61:P61"/>
    <mergeCell ref="M62:P62"/>
    <mergeCell ref="M63:P63"/>
    <mergeCell ref="M76:P76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M74:P74"/>
    <mergeCell ref="M75:P75"/>
    <mergeCell ref="M77:P77"/>
    <mergeCell ref="M78:P78"/>
    <mergeCell ref="M79:P79"/>
    <mergeCell ref="M80:P80"/>
    <mergeCell ref="B81:C81"/>
    <mergeCell ref="M81:P81"/>
  </mergeCells>
  <conditionalFormatting sqref="M11:M41">
    <cfRule type="cellIs" dxfId="9715" priority="870" operator="greaterThan">
      <formula>$M$10</formula>
    </cfRule>
  </conditionalFormatting>
  <conditionalFormatting sqref="L11:L41">
    <cfRule type="cellIs" dxfId="9714" priority="869" operator="greaterThan">
      <formula>$L$10</formula>
    </cfRule>
  </conditionalFormatting>
  <conditionalFormatting sqref="F11">
    <cfRule type="cellIs" dxfId="9713" priority="434" operator="greaterThan">
      <formula>$F$10</formula>
    </cfRule>
  </conditionalFormatting>
  <conditionalFormatting sqref="F11">
    <cfRule type="cellIs" dxfId="9712" priority="433" operator="greaterThan">
      <formula>$F$10</formula>
    </cfRule>
  </conditionalFormatting>
  <conditionalFormatting sqref="J11">
    <cfRule type="cellIs" dxfId="9711" priority="432" operator="greaterThan">
      <formula>$J$10</formula>
    </cfRule>
  </conditionalFormatting>
  <conditionalFormatting sqref="I11">
    <cfRule type="cellIs" dxfId="9710" priority="431" operator="greaterThan">
      <formula>$I$10</formula>
    </cfRule>
  </conditionalFormatting>
  <conditionalFormatting sqref="J11">
    <cfRule type="cellIs" dxfId="9709" priority="430" operator="greaterThan">
      <formula>$J$10</formula>
    </cfRule>
  </conditionalFormatting>
  <conditionalFormatting sqref="I11">
    <cfRule type="cellIs" dxfId="9708" priority="429" operator="greaterThan">
      <formula>$I$10</formula>
    </cfRule>
  </conditionalFormatting>
  <conditionalFormatting sqref="H11">
    <cfRule type="cellIs" dxfId="9707" priority="428" operator="greaterThan">
      <formula>$H$10</formula>
    </cfRule>
  </conditionalFormatting>
  <conditionalFormatting sqref="B11:D11">
    <cfRule type="cellIs" dxfId="9706" priority="427" operator="greaterThan">
      <formula>#REF!</formula>
    </cfRule>
  </conditionalFormatting>
  <conditionalFormatting sqref="E11">
    <cfRule type="cellIs" dxfId="9705" priority="426" operator="greaterThan">
      <formula>$E$10</formula>
    </cfRule>
  </conditionalFormatting>
  <conditionalFormatting sqref="B11:D11">
    <cfRule type="cellIs" dxfId="9704" priority="425" operator="greaterThan">
      <formula>#REF!</formula>
    </cfRule>
  </conditionalFormatting>
  <conditionalFormatting sqref="E11">
    <cfRule type="cellIs" dxfId="9703" priority="424" operator="greaterThan">
      <formula>$E$10</formula>
    </cfRule>
  </conditionalFormatting>
  <conditionalFormatting sqref="G11">
    <cfRule type="cellIs" dxfId="9702" priority="423" operator="greaterThan">
      <formula>$G$10</formula>
    </cfRule>
  </conditionalFormatting>
  <conditionalFormatting sqref="K11">
    <cfRule type="cellIs" dxfId="9701" priority="422" operator="greaterThan">
      <formula>$K$10</formula>
    </cfRule>
  </conditionalFormatting>
  <conditionalFormatting sqref="K11">
    <cfRule type="cellIs" dxfId="9700" priority="421" operator="greaterThan">
      <formula>$K$10</formula>
    </cfRule>
  </conditionalFormatting>
  <conditionalFormatting sqref="F12">
    <cfRule type="cellIs" dxfId="9699" priority="420" operator="greaterThan">
      <formula>$F$10</formula>
    </cfRule>
  </conditionalFormatting>
  <conditionalFormatting sqref="F12">
    <cfRule type="cellIs" dxfId="9698" priority="419" operator="greaterThan">
      <formula>$F$10</formula>
    </cfRule>
  </conditionalFormatting>
  <conditionalFormatting sqref="J12">
    <cfRule type="cellIs" dxfId="9697" priority="418" operator="greaterThan">
      <formula>$J$10</formula>
    </cfRule>
  </conditionalFormatting>
  <conditionalFormatting sqref="I12">
    <cfRule type="cellIs" dxfId="9696" priority="417" operator="greaterThan">
      <formula>$I$10</formula>
    </cfRule>
  </conditionalFormatting>
  <conditionalFormatting sqref="J12">
    <cfRule type="cellIs" dxfId="9695" priority="416" operator="greaterThan">
      <formula>$J$10</formula>
    </cfRule>
  </conditionalFormatting>
  <conditionalFormatting sqref="I12">
    <cfRule type="cellIs" dxfId="9694" priority="415" operator="greaterThan">
      <formula>$I$10</formula>
    </cfRule>
  </conditionalFormatting>
  <conditionalFormatting sqref="H12">
    <cfRule type="cellIs" dxfId="9693" priority="414" operator="greaterThan">
      <formula>$H$10</formula>
    </cfRule>
  </conditionalFormatting>
  <conditionalFormatting sqref="B12:D12">
    <cfRule type="cellIs" dxfId="9692" priority="413" operator="greaterThan">
      <formula>#REF!</formula>
    </cfRule>
  </conditionalFormatting>
  <conditionalFormatting sqref="E12">
    <cfRule type="cellIs" dxfId="9691" priority="412" operator="greaterThan">
      <formula>$E$10</formula>
    </cfRule>
  </conditionalFormatting>
  <conditionalFormatting sqref="B12:D12">
    <cfRule type="cellIs" dxfId="9690" priority="411" operator="greaterThan">
      <formula>#REF!</formula>
    </cfRule>
  </conditionalFormatting>
  <conditionalFormatting sqref="E12">
    <cfRule type="cellIs" dxfId="9689" priority="410" operator="greaterThan">
      <formula>$E$10</formula>
    </cfRule>
  </conditionalFormatting>
  <conditionalFormatting sqref="G12">
    <cfRule type="cellIs" dxfId="9688" priority="409" operator="greaterThan">
      <formula>$G$10</formula>
    </cfRule>
  </conditionalFormatting>
  <conditionalFormatting sqref="K12">
    <cfRule type="cellIs" dxfId="9687" priority="408" operator="greaterThan">
      <formula>$K$10</formula>
    </cfRule>
  </conditionalFormatting>
  <conditionalFormatting sqref="K12">
    <cfRule type="cellIs" dxfId="9686" priority="407" operator="greaterThan">
      <formula>$K$10</formula>
    </cfRule>
  </conditionalFormatting>
  <conditionalFormatting sqref="F13">
    <cfRule type="cellIs" dxfId="9685" priority="406" operator="greaterThan">
      <formula>$F$10</formula>
    </cfRule>
  </conditionalFormatting>
  <conditionalFormatting sqref="F13">
    <cfRule type="cellIs" dxfId="9684" priority="405" operator="greaterThan">
      <formula>$F$10</formula>
    </cfRule>
  </conditionalFormatting>
  <conditionalFormatting sqref="J13">
    <cfRule type="cellIs" dxfId="9683" priority="404" operator="greaterThan">
      <formula>$J$10</formula>
    </cfRule>
  </conditionalFormatting>
  <conditionalFormatting sqref="I13">
    <cfRule type="cellIs" dxfId="9682" priority="403" operator="greaterThan">
      <formula>$I$10</formula>
    </cfRule>
  </conditionalFormatting>
  <conditionalFormatting sqref="J13">
    <cfRule type="cellIs" dxfId="9681" priority="402" operator="greaterThan">
      <formula>$J$10</formula>
    </cfRule>
  </conditionalFormatting>
  <conditionalFormatting sqref="I13">
    <cfRule type="cellIs" dxfId="9680" priority="401" operator="greaterThan">
      <formula>$I$10</formula>
    </cfRule>
  </conditionalFormatting>
  <conditionalFormatting sqref="H13">
    <cfRule type="cellIs" dxfId="9679" priority="400" operator="greaterThan">
      <formula>$H$10</formula>
    </cfRule>
  </conditionalFormatting>
  <conditionalFormatting sqref="B13:D13">
    <cfRule type="cellIs" dxfId="9678" priority="399" operator="greaterThan">
      <formula>#REF!</formula>
    </cfRule>
  </conditionalFormatting>
  <conditionalFormatting sqref="E13">
    <cfRule type="cellIs" dxfId="9677" priority="398" operator="greaterThan">
      <formula>$E$10</formula>
    </cfRule>
  </conditionalFormatting>
  <conditionalFormatting sqref="B13:D13">
    <cfRule type="cellIs" dxfId="9676" priority="397" operator="greaterThan">
      <formula>#REF!</formula>
    </cfRule>
  </conditionalFormatting>
  <conditionalFormatting sqref="E13">
    <cfRule type="cellIs" dxfId="9675" priority="396" operator="greaterThan">
      <formula>$E$10</formula>
    </cfRule>
  </conditionalFormatting>
  <conditionalFormatting sqref="G13">
    <cfRule type="cellIs" dxfId="9674" priority="395" operator="greaterThan">
      <formula>$G$10</formula>
    </cfRule>
  </conditionalFormatting>
  <conditionalFormatting sqref="K13">
    <cfRule type="cellIs" dxfId="9673" priority="394" operator="greaterThan">
      <formula>$K$10</formula>
    </cfRule>
  </conditionalFormatting>
  <conditionalFormatting sqref="K13">
    <cfRule type="cellIs" dxfId="9672" priority="393" operator="greaterThan">
      <formula>$K$10</formula>
    </cfRule>
  </conditionalFormatting>
  <conditionalFormatting sqref="F14">
    <cfRule type="cellIs" dxfId="9671" priority="392" operator="greaterThan">
      <formula>$F$10</formula>
    </cfRule>
  </conditionalFormatting>
  <conditionalFormatting sqref="F14">
    <cfRule type="cellIs" dxfId="9670" priority="391" operator="greaterThan">
      <formula>$F$10</formula>
    </cfRule>
  </conditionalFormatting>
  <conditionalFormatting sqref="J14">
    <cfRule type="cellIs" dxfId="9669" priority="390" operator="greaterThan">
      <formula>$J$10</formula>
    </cfRule>
  </conditionalFormatting>
  <conditionalFormatting sqref="I14">
    <cfRule type="cellIs" dxfId="9668" priority="389" operator="greaterThan">
      <formula>$I$10</formula>
    </cfRule>
  </conditionalFormatting>
  <conditionalFormatting sqref="J14">
    <cfRule type="cellIs" dxfId="9667" priority="388" operator="greaterThan">
      <formula>$J$10</formula>
    </cfRule>
  </conditionalFormatting>
  <conditionalFormatting sqref="I14">
    <cfRule type="cellIs" dxfId="9666" priority="387" operator="greaterThan">
      <formula>$I$10</formula>
    </cfRule>
  </conditionalFormatting>
  <conditionalFormatting sqref="H14">
    <cfRule type="cellIs" dxfId="9665" priority="386" operator="greaterThan">
      <formula>$H$10</formula>
    </cfRule>
  </conditionalFormatting>
  <conditionalFormatting sqref="B14:D14">
    <cfRule type="cellIs" dxfId="9664" priority="385" operator="greaterThan">
      <formula>#REF!</formula>
    </cfRule>
  </conditionalFormatting>
  <conditionalFormatting sqref="E14">
    <cfRule type="cellIs" dxfId="9663" priority="384" operator="greaterThan">
      <formula>$E$10</formula>
    </cfRule>
  </conditionalFormatting>
  <conditionalFormatting sqref="B14:D14">
    <cfRule type="cellIs" dxfId="9662" priority="383" operator="greaterThan">
      <formula>#REF!</formula>
    </cfRule>
  </conditionalFormatting>
  <conditionalFormatting sqref="E14">
    <cfRule type="cellIs" dxfId="9661" priority="382" operator="greaterThan">
      <formula>$E$10</formula>
    </cfRule>
  </conditionalFormatting>
  <conditionalFormatting sqref="G14">
    <cfRule type="cellIs" dxfId="9660" priority="381" operator="greaterThan">
      <formula>$G$10</formula>
    </cfRule>
  </conditionalFormatting>
  <conditionalFormatting sqref="K14">
    <cfRule type="cellIs" dxfId="9659" priority="380" operator="greaterThan">
      <formula>$K$10</formula>
    </cfRule>
  </conditionalFormatting>
  <conditionalFormatting sqref="K14">
    <cfRule type="cellIs" dxfId="9658" priority="379" operator="greaterThan">
      <formula>$K$10</formula>
    </cfRule>
  </conditionalFormatting>
  <conditionalFormatting sqref="F15">
    <cfRule type="cellIs" dxfId="9657" priority="378" operator="greaterThan">
      <formula>$F$10</formula>
    </cfRule>
  </conditionalFormatting>
  <conditionalFormatting sqref="F15">
    <cfRule type="cellIs" dxfId="9656" priority="377" operator="greaterThan">
      <formula>$F$10</formula>
    </cfRule>
  </conditionalFormatting>
  <conditionalFormatting sqref="J15">
    <cfRule type="cellIs" dxfId="9655" priority="376" operator="greaterThan">
      <formula>$J$10</formula>
    </cfRule>
  </conditionalFormatting>
  <conditionalFormatting sqref="I15">
    <cfRule type="cellIs" dxfId="9654" priority="375" operator="greaterThan">
      <formula>$I$10</formula>
    </cfRule>
  </conditionalFormatting>
  <conditionalFormatting sqref="J15">
    <cfRule type="cellIs" dxfId="9653" priority="374" operator="greaterThan">
      <formula>$J$10</formula>
    </cfRule>
  </conditionalFormatting>
  <conditionalFormatting sqref="I15">
    <cfRule type="cellIs" dxfId="9652" priority="373" operator="greaterThan">
      <formula>$I$10</formula>
    </cfRule>
  </conditionalFormatting>
  <conditionalFormatting sqref="H15">
    <cfRule type="cellIs" dxfId="9651" priority="372" operator="greaterThan">
      <formula>$H$10</formula>
    </cfRule>
  </conditionalFormatting>
  <conditionalFormatting sqref="B15:D15">
    <cfRule type="cellIs" dxfId="9650" priority="371" operator="greaterThan">
      <formula>#REF!</formula>
    </cfRule>
  </conditionalFormatting>
  <conditionalFormatting sqref="E15">
    <cfRule type="cellIs" dxfId="9649" priority="370" operator="greaterThan">
      <formula>$E$10</formula>
    </cfRule>
  </conditionalFormatting>
  <conditionalFormatting sqref="B15:D15">
    <cfRule type="cellIs" dxfId="9648" priority="369" operator="greaterThan">
      <formula>#REF!</formula>
    </cfRule>
  </conditionalFormatting>
  <conditionalFormatting sqref="E15">
    <cfRule type="cellIs" dxfId="9647" priority="368" operator="greaterThan">
      <formula>$E$10</formula>
    </cfRule>
  </conditionalFormatting>
  <conditionalFormatting sqref="G15">
    <cfRule type="cellIs" dxfId="9646" priority="367" operator="greaterThan">
      <formula>$G$10</formula>
    </cfRule>
  </conditionalFormatting>
  <conditionalFormatting sqref="K15">
    <cfRule type="cellIs" dxfId="9645" priority="366" operator="greaterThan">
      <formula>$K$10</formula>
    </cfRule>
  </conditionalFormatting>
  <conditionalFormatting sqref="K15">
    <cfRule type="cellIs" dxfId="9644" priority="365" operator="greaterThan">
      <formula>$K$10</formula>
    </cfRule>
  </conditionalFormatting>
  <conditionalFormatting sqref="F16">
    <cfRule type="cellIs" dxfId="9643" priority="364" operator="greaterThan">
      <formula>$F$10</formula>
    </cfRule>
  </conditionalFormatting>
  <conditionalFormatting sqref="F16">
    <cfRule type="cellIs" dxfId="9642" priority="363" operator="greaterThan">
      <formula>$F$10</formula>
    </cfRule>
  </conditionalFormatting>
  <conditionalFormatting sqref="J16">
    <cfRule type="cellIs" dxfId="9641" priority="362" operator="greaterThan">
      <formula>$J$10</formula>
    </cfRule>
  </conditionalFormatting>
  <conditionalFormatting sqref="I16">
    <cfRule type="cellIs" dxfId="9640" priority="361" operator="greaterThan">
      <formula>$I$10</formula>
    </cfRule>
  </conditionalFormatting>
  <conditionalFormatting sqref="J16">
    <cfRule type="cellIs" dxfId="9639" priority="360" operator="greaterThan">
      <formula>$J$10</formula>
    </cfRule>
  </conditionalFormatting>
  <conditionalFormatting sqref="I16">
    <cfRule type="cellIs" dxfId="9638" priority="359" operator="greaterThan">
      <formula>$I$10</formula>
    </cfRule>
  </conditionalFormatting>
  <conditionalFormatting sqref="H16">
    <cfRule type="cellIs" dxfId="9637" priority="358" operator="greaterThan">
      <formula>$H$10</formula>
    </cfRule>
  </conditionalFormatting>
  <conditionalFormatting sqref="B16:D16">
    <cfRule type="cellIs" dxfId="9636" priority="357" operator="greaterThan">
      <formula>#REF!</formula>
    </cfRule>
  </conditionalFormatting>
  <conditionalFormatting sqref="E16">
    <cfRule type="cellIs" dxfId="9635" priority="356" operator="greaterThan">
      <formula>$E$10</formula>
    </cfRule>
  </conditionalFormatting>
  <conditionalFormatting sqref="B16:D16">
    <cfRule type="cellIs" dxfId="9634" priority="355" operator="greaterThan">
      <formula>#REF!</formula>
    </cfRule>
  </conditionalFormatting>
  <conditionalFormatting sqref="E16">
    <cfRule type="cellIs" dxfId="9633" priority="354" operator="greaterThan">
      <formula>$E$10</formula>
    </cfRule>
  </conditionalFormatting>
  <conditionalFormatting sqref="G16">
    <cfRule type="cellIs" dxfId="9632" priority="353" operator="greaterThan">
      <formula>$G$10</formula>
    </cfRule>
  </conditionalFormatting>
  <conditionalFormatting sqref="K16">
    <cfRule type="cellIs" dxfId="9631" priority="352" operator="greaterThan">
      <formula>$K$10</formula>
    </cfRule>
  </conditionalFormatting>
  <conditionalFormatting sqref="K16">
    <cfRule type="cellIs" dxfId="9630" priority="351" operator="greaterThan">
      <formula>$K$10</formula>
    </cfRule>
  </conditionalFormatting>
  <conditionalFormatting sqref="F17">
    <cfRule type="cellIs" dxfId="9629" priority="350" operator="greaterThan">
      <formula>$F$10</formula>
    </cfRule>
  </conditionalFormatting>
  <conditionalFormatting sqref="F17">
    <cfRule type="cellIs" dxfId="9628" priority="349" operator="greaterThan">
      <formula>$F$10</formula>
    </cfRule>
  </conditionalFormatting>
  <conditionalFormatting sqref="J17">
    <cfRule type="cellIs" dxfId="9627" priority="348" operator="greaterThan">
      <formula>$J$10</formula>
    </cfRule>
  </conditionalFormatting>
  <conditionalFormatting sqref="I17">
    <cfRule type="cellIs" dxfId="9626" priority="347" operator="greaterThan">
      <formula>$I$10</formula>
    </cfRule>
  </conditionalFormatting>
  <conditionalFormatting sqref="J17">
    <cfRule type="cellIs" dxfId="9625" priority="346" operator="greaterThan">
      <formula>$J$10</formula>
    </cfRule>
  </conditionalFormatting>
  <conditionalFormatting sqref="I17">
    <cfRule type="cellIs" dxfId="9624" priority="345" operator="greaterThan">
      <formula>$I$10</formula>
    </cfRule>
  </conditionalFormatting>
  <conditionalFormatting sqref="H17">
    <cfRule type="cellIs" dxfId="9623" priority="344" operator="greaterThan">
      <formula>$H$10</formula>
    </cfRule>
  </conditionalFormatting>
  <conditionalFormatting sqref="B17:D17">
    <cfRule type="cellIs" dxfId="9622" priority="343" operator="greaterThan">
      <formula>#REF!</formula>
    </cfRule>
  </conditionalFormatting>
  <conditionalFormatting sqref="E17">
    <cfRule type="cellIs" dxfId="9621" priority="342" operator="greaterThan">
      <formula>$E$10</formula>
    </cfRule>
  </conditionalFormatting>
  <conditionalFormatting sqref="B17:D17">
    <cfRule type="cellIs" dxfId="9620" priority="341" operator="greaterThan">
      <formula>#REF!</formula>
    </cfRule>
  </conditionalFormatting>
  <conditionalFormatting sqref="E17">
    <cfRule type="cellIs" dxfId="9619" priority="340" operator="greaterThan">
      <formula>$E$10</formula>
    </cfRule>
  </conditionalFormatting>
  <conditionalFormatting sqref="G17">
    <cfRule type="cellIs" dxfId="9618" priority="339" operator="greaterThan">
      <formula>$G$10</formula>
    </cfRule>
  </conditionalFormatting>
  <conditionalFormatting sqref="K17">
    <cfRule type="cellIs" dxfId="9617" priority="338" operator="greaterThan">
      <formula>$K$10</formula>
    </cfRule>
  </conditionalFormatting>
  <conditionalFormatting sqref="K17">
    <cfRule type="cellIs" dxfId="9616" priority="337" operator="greaterThan">
      <formula>$K$10</formula>
    </cfRule>
  </conditionalFormatting>
  <conditionalFormatting sqref="F18">
    <cfRule type="cellIs" dxfId="9615" priority="336" operator="greaterThan">
      <formula>$F$10</formula>
    </cfRule>
  </conditionalFormatting>
  <conditionalFormatting sqref="F18">
    <cfRule type="cellIs" dxfId="9614" priority="335" operator="greaterThan">
      <formula>$F$10</formula>
    </cfRule>
  </conditionalFormatting>
  <conditionalFormatting sqref="J18">
    <cfRule type="cellIs" dxfId="9613" priority="334" operator="greaterThan">
      <formula>$J$10</formula>
    </cfRule>
  </conditionalFormatting>
  <conditionalFormatting sqref="I18">
    <cfRule type="cellIs" dxfId="9612" priority="333" operator="greaterThan">
      <formula>$I$10</formula>
    </cfRule>
  </conditionalFormatting>
  <conditionalFormatting sqref="J18">
    <cfRule type="cellIs" dxfId="9611" priority="332" operator="greaterThan">
      <formula>$J$10</formula>
    </cfRule>
  </conditionalFormatting>
  <conditionalFormatting sqref="I18">
    <cfRule type="cellIs" dxfId="9610" priority="331" operator="greaterThan">
      <formula>$I$10</formula>
    </cfRule>
  </conditionalFormatting>
  <conditionalFormatting sqref="H18">
    <cfRule type="cellIs" dxfId="9609" priority="330" operator="greaterThan">
      <formula>$H$10</formula>
    </cfRule>
  </conditionalFormatting>
  <conditionalFormatting sqref="B18:D18">
    <cfRule type="cellIs" dxfId="9608" priority="329" operator="greaterThan">
      <formula>#REF!</formula>
    </cfRule>
  </conditionalFormatting>
  <conditionalFormatting sqref="E18">
    <cfRule type="cellIs" dxfId="9607" priority="328" operator="greaterThan">
      <formula>$E$10</formula>
    </cfRule>
  </conditionalFormatting>
  <conditionalFormatting sqref="B18:D18">
    <cfRule type="cellIs" dxfId="9606" priority="327" operator="greaterThan">
      <formula>#REF!</formula>
    </cfRule>
  </conditionalFormatting>
  <conditionalFormatting sqref="E18">
    <cfRule type="cellIs" dxfId="9605" priority="326" operator="greaterThan">
      <formula>$E$10</formula>
    </cfRule>
  </conditionalFormatting>
  <conditionalFormatting sqref="G18">
    <cfRule type="cellIs" dxfId="9604" priority="325" operator="greaterThan">
      <formula>$G$10</formula>
    </cfRule>
  </conditionalFormatting>
  <conditionalFormatting sqref="K18">
    <cfRule type="cellIs" dxfId="9603" priority="324" operator="greaterThan">
      <formula>$K$10</formula>
    </cfRule>
  </conditionalFormatting>
  <conditionalFormatting sqref="K18">
    <cfRule type="cellIs" dxfId="9602" priority="323" operator="greaterThan">
      <formula>$K$10</formula>
    </cfRule>
  </conditionalFormatting>
  <conditionalFormatting sqref="F19">
    <cfRule type="cellIs" dxfId="9601" priority="322" operator="greaterThan">
      <formula>$F$10</formula>
    </cfRule>
  </conditionalFormatting>
  <conditionalFormatting sqref="F19">
    <cfRule type="cellIs" dxfId="9600" priority="321" operator="greaterThan">
      <formula>$F$10</formula>
    </cfRule>
  </conditionalFormatting>
  <conditionalFormatting sqref="J19">
    <cfRule type="cellIs" dxfId="9599" priority="320" operator="greaterThan">
      <formula>$J$10</formula>
    </cfRule>
  </conditionalFormatting>
  <conditionalFormatting sqref="I19">
    <cfRule type="cellIs" dxfId="9598" priority="319" operator="greaterThan">
      <formula>$I$10</formula>
    </cfRule>
  </conditionalFormatting>
  <conditionalFormatting sqref="J19">
    <cfRule type="cellIs" dxfId="9597" priority="318" operator="greaterThan">
      <formula>$J$10</formula>
    </cfRule>
  </conditionalFormatting>
  <conditionalFormatting sqref="I19">
    <cfRule type="cellIs" dxfId="9596" priority="317" operator="greaterThan">
      <formula>$I$10</formula>
    </cfRule>
  </conditionalFormatting>
  <conditionalFormatting sqref="H19">
    <cfRule type="cellIs" dxfId="9595" priority="316" operator="greaterThan">
      <formula>$H$10</formula>
    </cfRule>
  </conditionalFormatting>
  <conditionalFormatting sqref="B19:D19">
    <cfRule type="cellIs" dxfId="9594" priority="315" operator="greaterThan">
      <formula>#REF!</formula>
    </cfRule>
  </conditionalFormatting>
  <conditionalFormatting sqref="E19">
    <cfRule type="cellIs" dxfId="9593" priority="314" operator="greaterThan">
      <formula>$E$10</formula>
    </cfRule>
  </conditionalFormatting>
  <conditionalFormatting sqref="B19:D19">
    <cfRule type="cellIs" dxfId="9592" priority="313" operator="greaterThan">
      <formula>#REF!</formula>
    </cfRule>
  </conditionalFormatting>
  <conditionalFormatting sqref="E19">
    <cfRule type="cellIs" dxfId="9591" priority="312" operator="greaterThan">
      <formula>$E$10</formula>
    </cfRule>
  </conditionalFormatting>
  <conditionalFormatting sqref="G19">
    <cfRule type="cellIs" dxfId="9590" priority="311" operator="greaterThan">
      <formula>$G$10</formula>
    </cfRule>
  </conditionalFormatting>
  <conditionalFormatting sqref="K19">
    <cfRule type="cellIs" dxfId="9589" priority="310" operator="greaterThan">
      <formula>$K$10</formula>
    </cfRule>
  </conditionalFormatting>
  <conditionalFormatting sqref="K19">
    <cfRule type="cellIs" dxfId="9588" priority="309" operator="greaterThan">
      <formula>$K$10</formula>
    </cfRule>
  </conditionalFormatting>
  <conditionalFormatting sqref="F20">
    <cfRule type="cellIs" dxfId="9587" priority="308" operator="greaterThan">
      <formula>$F$10</formula>
    </cfRule>
  </conditionalFormatting>
  <conditionalFormatting sqref="F20">
    <cfRule type="cellIs" dxfId="9586" priority="307" operator="greaterThan">
      <formula>$F$10</formula>
    </cfRule>
  </conditionalFormatting>
  <conditionalFormatting sqref="J20">
    <cfRule type="cellIs" dxfId="9585" priority="306" operator="greaterThan">
      <formula>$J$10</formula>
    </cfRule>
  </conditionalFormatting>
  <conditionalFormatting sqref="I20">
    <cfRule type="cellIs" dxfId="9584" priority="305" operator="greaterThan">
      <formula>$I$10</formula>
    </cfRule>
  </conditionalFormatting>
  <conditionalFormatting sqref="J20">
    <cfRule type="cellIs" dxfId="9583" priority="304" operator="greaterThan">
      <formula>$J$10</formula>
    </cfRule>
  </conditionalFormatting>
  <conditionalFormatting sqref="I20">
    <cfRule type="cellIs" dxfId="9582" priority="303" operator="greaterThan">
      <formula>$I$10</formula>
    </cfRule>
  </conditionalFormatting>
  <conditionalFormatting sqref="H20">
    <cfRule type="cellIs" dxfId="9581" priority="302" operator="greaterThan">
      <formula>$H$10</formula>
    </cfRule>
  </conditionalFormatting>
  <conditionalFormatting sqref="B20:D20">
    <cfRule type="cellIs" dxfId="9580" priority="301" operator="greaterThan">
      <formula>#REF!</formula>
    </cfRule>
  </conditionalFormatting>
  <conditionalFormatting sqref="E20">
    <cfRule type="cellIs" dxfId="9579" priority="300" operator="greaterThan">
      <formula>$E$10</formula>
    </cfRule>
  </conditionalFormatting>
  <conditionalFormatting sqref="B20:D20">
    <cfRule type="cellIs" dxfId="9578" priority="299" operator="greaterThan">
      <formula>#REF!</formula>
    </cfRule>
  </conditionalFormatting>
  <conditionalFormatting sqref="E20">
    <cfRule type="cellIs" dxfId="9577" priority="298" operator="greaterThan">
      <formula>$E$10</formula>
    </cfRule>
  </conditionalFormatting>
  <conditionalFormatting sqref="G20">
    <cfRule type="cellIs" dxfId="9576" priority="297" operator="greaterThan">
      <formula>$G$10</formula>
    </cfRule>
  </conditionalFormatting>
  <conditionalFormatting sqref="K20">
    <cfRule type="cellIs" dxfId="9575" priority="296" operator="greaterThan">
      <formula>$K$10</formula>
    </cfRule>
  </conditionalFormatting>
  <conditionalFormatting sqref="K20">
    <cfRule type="cellIs" dxfId="9574" priority="295" operator="greaterThan">
      <formula>$K$10</formula>
    </cfRule>
  </conditionalFormatting>
  <conditionalFormatting sqref="F21">
    <cfRule type="cellIs" dxfId="9573" priority="294" operator="greaterThan">
      <formula>$F$10</formula>
    </cfRule>
  </conditionalFormatting>
  <conditionalFormatting sqref="F21">
    <cfRule type="cellIs" dxfId="9572" priority="293" operator="greaterThan">
      <formula>$F$10</formula>
    </cfRule>
  </conditionalFormatting>
  <conditionalFormatting sqref="J21">
    <cfRule type="cellIs" dxfId="9571" priority="292" operator="greaterThan">
      <formula>$J$10</formula>
    </cfRule>
  </conditionalFormatting>
  <conditionalFormatting sqref="I21">
    <cfRule type="cellIs" dxfId="9570" priority="291" operator="greaterThan">
      <formula>$I$10</formula>
    </cfRule>
  </conditionalFormatting>
  <conditionalFormatting sqref="J21">
    <cfRule type="cellIs" dxfId="9569" priority="290" operator="greaterThan">
      <formula>$J$10</formula>
    </cfRule>
  </conditionalFormatting>
  <conditionalFormatting sqref="I21">
    <cfRule type="cellIs" dxfId="9568" priority="289" operator="greaterThan">
      <formula>$I$10</formula>
    </cfRule>
  </conditionalFormatting>
  <conditionalFormatting sqref="H21">
    <cfRule type="cellIs" dxfId="9567" priority="288" operator="greaterThan">
      <formula>$H$10</formula>
    </cfRule>
  </conditionalFormatting>
  <conditionalFormatting sqref="B21:D21">
    <cfRule type="cellIs" dxfId="9566" priority="287" operator="greaterThan">
      <formula>#REF!</formula>
    </cfRule>
  </conditionalFormatting>
  <conditionalFormatting sqref="E21">
    <cfRule type="cellIs" dxfId="9565" priority="286" operator="greaterThan">
      <formula>$E$10</formula>
    </cfRule>
  </conditionalFormatting>
  <conditionalFormatting sqref="B21:D21">
    <cfRule type="cellIs" dxfId="9564" priority="285" operator="greaterThan">
      <formula>#REF!</formula>
    </cfRule>
  </conditionalFormatting>
  <conditionalFormatting sqref="E21">
    <cfRule type="cellIs" dxfId="9563" priority="284" operator="greaterThan">
      <formula>$E$10</formula>
    </cfRule>
  </conditionalFormatting>
  <conditionalFormatting sqref="G21">
    <cfRule type="cellIs" dxfId="9562" priority="283" operator="greaterThan">
      <formula>$G$10</formula>
    </cfRule>
  </conditionalFormatting>
  <conditionalFormatting sqref="K21">
    <cfRule type="cellIs" dxfId="9561" priority="282" operator="greaterThan">
      <formula>$K$10</formula>
    </cfRule>
  </conditionalFormatting>
  <conditionalFormatting sqref="K21">
    <cfRule type="cellIs" dxfId="9560" priority="281" operator="greaterThan">
      <formula>$K$10</formula>
    </cfRule>
  </conditionalFormatting>
  <conditionalFormatting sqref="F22">
    <cfRule type="cellIs" dxfId="9559" priority="280" operator="greaterThan">
      <formula>$F$10</formula>
    </cfRule>
  </conditionalFormatting>
  <conditionalFormatting sqref="F22">
    <cfRule type="cellIs" dxfId="9558" priority="279" operator="greaterThan">
      <formula>$F$10</formula>
    </cfRule>
  </conditionalFormatting>
  <conditionalFormatting sqref="J22">
    <cfRule type="cellIs" dxfId="9557" priority="278" operator="greaterThan">
      <formula>$J$10</formula>
    </cfRule>
  </conditionalFormatting>
  <conditionalFormatting sqref="I22">
    <cfRule type="cellIs" dxfId="9556" priority="277" operator="greaterThan">
      <formula>$I$10</formula>
    </cfRule>
  </conditionalFormatting>
  <conditionalFormatting sqref="J22">
    <cfRule type="cellIs" dxfId="9555" priority="276" operator="greaterThan">
      <formula>$J$10</formula>
    </cfRule>
  </conditionalFormatting>
  <conditionalFormatting sqref="I22">
    <cfRule type="cellIs" dxfId="9554" priority="275" operator="greaterThan">
      <formula>$I$10</formula>
    </cfRule>
  </conditionalFormatting>
  <conditionalFormatting sqref="H22">
    <cfRule type="cellIs" dxfId="9553" priority="274" operator="greaterThan">
      <formula>$H$10</formula>
    </cfRule>
  </conditionalFormatting>
  <conditionalFormatting sqref="B22:D22">
    <cfRule type="cellIs" dxfId="9552" priority="273" operator="greaterThan">
      <formula>#REF!</formula>
    </cfRule>
  </conditionalFormatting>
  <conditionalFormatting sqref="E22">
    <cfRule type="cellIs" dxfId="9551" priority="272" operator="greaterThan">
      <formula>$E$10</formula>
    </cfRule>
  </conditionalFormatting>
  <conditionalFormatting sqref="B22:D22">
    <cfRule type="cellIs" dxfId="9550" priority="271" operator="greaterThan">
      <formula>#REF!</formula>
    </cfRule>
  </conditionalFormatting>
  <conditionalFormatting sqref="E22">
    <cfRule type="cellIs" dxfId="9549" priority="270" operator="greaterThan">
      <formula>$E$10</formula>
    </cfRule>
  </conditionalFormatting>
  <conditionalFormatting sqref="G22">
    <cfRule type="cellIs" dxfId="9548" priority="269" operator="greaterThan">
      <formula>$G$10</formula>
    </cfRule>
  </conditionalFormatting>
  <conditionalFormatting sqref="K22">
    <cfRule type="cellIs" dxfId="9547" priority="268" operator="greaterThan">
      <formula>$K$10</formula>
    </cfRule>
  </conditionalFormatting>
  <conditionalFormatting sqref="K22">
    <cfRule type="cellIs" dxfId="9546" priority="267" operator="greaterThan">
      <formula>$K$10</formula>
    </cfRule>
  </conditionalFormatting>
  <conditionalFormatting sqref="F23">
    <cfRule type="cellIs" dxfId="9545" priority="266" operator="greaterThan">
      <formula>$F$10</formula>
    </cfRule>
  </conditionalFormatting>
  <conditionalFormatting sqref="F23">
    <cfRule type="cellIs" dxfId="9544" priority="265" operator="greaterThan">
      <formula>$F$10</formula>
    </cfRule>
  </conditionalFormatting>
  <conditionalFormatting sqref="J23">
    <cfRule type="cellIs" dxfId="9543" priority="264" operator="greaterThan">
      <formula>$J$10</formula>
    </cfRule>
  </conditionalFormatting>
  <conditionalFormatting sqref="I23">
    <cfRule type="cellIs" dxfId="9542" priority="263" operator="greaterThan">
      <formula>$I$10</formula>
    </cfRule>
  </conditionalFormatting>
  <conditionalFormatting sqref="J23">
    <cfRule type="cellIs" dxfId="9541" priority="262" operator="greaterThan">
      <formula>$J$10</formula>
    </cfRule>
  </conditionalFormatting>
  <conditionalFormatting sqref="I23">
    <cfRule type="cellIs" dxfId="9540" priority="261" operator="greaterThan">
      <formula>$I$10</formula>
    </cfRule>
  </conditionalFormatting>
  <conditionalFormatting sqref="H23">
    <cfRule type="cellIs" dxfId="9539" priority="260" operator="greaterThan">
      <formula>$H$10</formula>
    </cfRule>
  </conditionalFormatting>
  <conditionalFormatting sqref="B23:D23">
    <cfRule type="cellIs" dxfId="9538" priority="259" operator="greaterThan">
      <formula>#REF!</formula>
    </cfRule>
  </conditionalFormatting>
  <conditionalFormatting sqref="E23">
    <cfRule type="cellIs" dxfId="9537" priority="258" operator="greaterThan">
      <formula>$E$10</formula>
    </cfRule>
  </conditionalFormatting>
  <conditionalFormatting sqref="B23:D23">
    <cfRule type="cellIs" dxfId="9536" priority="257" operator="greaterThan">
      <formula>#REF!</formula>
    </cfRule>
  </conditionalFormatting>
  <conditionalFormatting sqref="E23">
    <cfRule type="cellIs" dxfId="9535" priority="256" operator="greaterThan">
      <formula>$E$10</formula>
    </cfRule>
  </conditionalFormatting>
  <conditionalFormatting sqref="G23">
    <cfRule type="cellIs" dxfId="9534" priority="255" operator="greaterThan">
      <formula>$G$10</formula>
    </cfRule>
  </conditionalFormatting>
  <conditionalFormatting sqref="K23">
    <cfRule type="cellIs" dxfId="9533" priority="254" operator="greaterThan">
      <formula>$K$10</formula>
    </cfRule>
  </conditionalFormatting>
  <conditionalFormatting sqref="K23">
    <cfRule type="cellIs" dxfId="9532" priority="253" operator="greaterThan">
      <formula>$K$10</formula>
    </cfRule>
  </conditionalFormatting>
  <conditionalFormatting sqref="F24">
    <cfRule type="cellIs" dxfId="9531" priority="252" operator="greaterThan">
      <formula>$F$10</formula>
    </cfRule>
  </conditionalFormatting>
  <conditionalFormatting sqref="F24">
    <cfRule type="cellIs" dxfId="9530" priority="251" operator="greaterThan">
      <formula>$F$10</formula>
    </cfRule>
  </conditionalFormatting>
  <conditionalFormatting sqref="J24">
    <cfRule type="cellIs" dxfId="9529" priority="250" operator="greaterThan">
      <formula>$J$10</formula>
    </cfRule>
  </conditionalFormatting>
  <conditionalFormatting sqref="I24">
    <cfRule type="cellIs" dxfId="9528" priority="249" operator="greaterThan">
      <formula>$I$10</formula>
    </cfRule>
  </conditionalFormatting>
  <conditionalFormatting sqref="J24">
    <cfRule type="cellIs" dxfId="9527" priority="248" operator="greaterThan">
      <formula>$J$10</formula>
    </cfRule>
  </conditionalFormatting>
  <conditionalFormatting sqref="I24">
    <cfRule type="cellIs" dxfId="9526" priority="247" operator="greaterThan">
      <formula>$I$10</formula>
    </cfRule>
  </conditionalFormatting>
  <conditionalFormatting sqref="H24">
    <cfRule type="cellIs" dxfId="9525" priority="246" operator="greaterThan">
      <formula>$H$10</formula>
    </cfRule>
  </conditionalFormatting>
  <conditionalFormatting sqref="B24:D24">
    <cfRule type="cellIs" dxfId="9524" priority="245" operator="greaterThan">
      <formula>#REF!</formula>
    </cfRule>
  </conditionalFormatting>
  <conditionalFormatting sqref="E24">
    <cfRule type="cellIs" dxfId="9523" priority="244" operator="greaterThan">
      <formula>$E$10</formula>
    </cfRule>
  </conditionalFormatting>
  <conditionalFormatting sqref="B24:D24">
    <cfRule type="cellIs" dxfId="9522" priority="243" operator="greaterThan">
      <formula>#REF!</formula>
    </cfRule>
  </conditionalFormatting>
  <conditionalFormatting sqref="E24">
    <cfRule type="cellIs" dxfId="9521" priority="242" operator="greaterThan">
      <formula>$E$10</formula>
    </cfRule>
  </conditionalFormatting>
  <conditionalFormatting sqref="G24">
    <cfRule type="cellIs" dxfId="9520" priority="241" operator="greaterThan">
      <formula>$G$10</formula>
    </cfRule>
  </conditionalFormatting>
  <conditionalFormatting sqref="K24">
    <cfRule type="cellIs" dxfId="9519" priority="240" operator="greaterThan">
      <formula>$K$10</formula>
    </cfRule>
  </conditionalFormatting>
  <conditionalFormatting sqref="K24">
    <cfRule type="cellIs" dxfId="9518" priority="239" operator="greaterThan">
      <formula>$K$10</formula>
    </cfRule>
  </conditionalFormatting>
  <conditionalFormatting sqref="F25">
    <cfRule type="cellIs" dxfId="9517" priority="238" operator="greaterThan">
      <formula>$F$10</formula>
    </cfRule>
  </conditionalFormatting>
  <conditionalFormatting sqref="F25">
    <cfRule type="cellIs" dxfId="9516" priority="237" operator="greaterThan">
      <formula>$F$10</formula>
    </cfRule>
  </conditionalFormatting>
  <conditionalFormatting sqref="J25">
    <cfRule type="cellIs" dxfId="9515" priority="236" operator="greaterThan">
      <formula>$J$10</formula>
    </cfRule>
  </conditionalFormatting>
  <conditionalFormatting sqref="I25">
    <cfRule type="cellIs" dxfId="9514" priority="235" operator="greaterThan">
      <formula>$I$10</formula>
    </cfRule>
  </conditionalFormatting>
  <conditionalFormatting sqref="J25">
    <cfRule type="cellIs" dxfId="9513" priority="234" operator="greaterThan">
      <formula>$J$10</formula>
    </cfRule>
  </conditionalFormatting>
  <conditionalFormatting sqref="I25">
    <cfRule type="cellIs" dxfId="9512" priority="233" operator="greaterThan">
      <formula>$I$10</formula>
    </cfRule>
  </conditionalFormatting>
  <conditionalFormatting sqref="H25">
    <cfRule type="cellIs" dxfId="9511" priority="232" operator="greaterThan">
      <formula>$H$10</formula>
    </cfRule>
  </conditionalFormatting>
  <conditionalFormatting sqref="B25:D25">
    <cfRule type="cellIs" dxfId="9510" priority="231" operator="greaterThan">
      <formula>#REF!</formula>
    </cfRule>
  </conditionalFormatting>
  <conditionalFormatting sqref="E25">
    <cfRule type="cellIs" dxfId="9509" priority="230" operator="greaterThan">
      <formula>$E$10</formula>
    </cfRule>
  </conditionalFormatting>
  <conditionalFormatting sqref="B25:D25">
    <cfRule type="cellIs" dxfId="9508" priority="229" operator="greaterThan">
      <formula>#REF!</formula>
    </cfRule>
  </conditionalFormatting>
  <conditionalFormatting sqref="E25">
    <cfRule type="cellIs" dxfId="9507" priority="228" operator="greaterThan">
      <formula>$E$10</formula>
    </cfRule>
  </conditionalFormatting>
  <conditionalFormatting sqref="G25">
    <cfRule type="cellIs" dxfId="9506" priority="227" operator="greaterThan">
      <formula>$G$10</formula>
    </cfRule>
  </conditionalFormatting>
  <conditionalFormatting sqref="K25">
    <cfRule type="cellIs" dxfId="9505" priority="226" operator="greaterThan">
      <formula>$K$10</formula>
    </cfRule>
  </conditionalFormatting>
  <conditionalFormatting sqref="K25">
    <cfRule type="cellIs" dxfId="9504" priority="225" operator="greaterThan">
      <formula>$K$10</formula>
    </cfRule>
  </conditionalFormatting>
  <conditionalFormatting sqref="F26">
    <cfRule type="cellIs" dxfId="9503" priority="224" operator="greaterThan">
      <formula>$F$10</formula>
    </cfRule>
  </conditionalFormatting>
  <conditionalFormatting sqref="F26">
    <cfRule type="cellIs" dxfId="9502" priority="223" operator="greaterThan">
      <formula>$F$10</formula>
    </cfRule>
  </conditionalFormatting>
  <conditionalFormatting sqref="J26">
    <cfRule type="cellIs" dxfId="9501" priority="222" operator="greaterThan">
      <formula>$J$10</formula>
    </cfRule>
  </conditionalFormatting>
  <conditionalFormatting sqref="I26">
    <cfRule type="cellIs" dxfId="9500" priority="221" operator="greaterThan">
      <formula>$I$10</formula>
    </cfRule>
  </conditionalFormatting>
  <conditionalFormatting sqref="J26">
    <cfRule type="cellIs" dxfId="9499" priority="220" operator="greaterThan">
      <formula>$J$10</formula>
    </cfRule>
  </conditionalFormatting>
  <conditionalFormatting sqref="I26">
    <cfRule type="cellIs" dxfId="9498" priority="219" operator="greaterThan">
      <formula>$I$10</formula>
    </cfRule>
  </conditionalFormatting>
  <conditionalFormatting sqref="H26">
    <cfRule type="cellIs" dxfId="9497" priority="218" operator="greaterThan">
      <formula>$H$10</formula>
    </cfRule>
  </conditionalFormatting>
  <conditionalFormatting sqref="B26:D26">
    <cfRule type="cellIs" dxfId="9496" priority="217" operator="greaterThan">
      <formula>#REF!</formula>
    </cfRule>
  </conditionalFormatting>
  <conditionalFormatting sqref="E26">
    <cfRule type="cellIs" dxfId="9495" priority="216" operator="greaterThan">
      <formula>$E$10</formula>
    </cfRule>
  </conditionalFormatting>
  <conditionalFormatting sqref="B26:D26">
    <cfRule type="cellIs" dxfId="9494" priority="215" operator="greaterThan">
      <formula>#REF!</formula>
    </cfRule>
  </conditionalFormatting>
  <conditionalFormatting sqref="E26">
    <cfRule type="cellIs" dxfId="9493" priority="214" operator="greaterThan">
      <formula>$E$10</formula>
    </cfRule>
  </conditionalFormatting>
  <conditionalFormatting sqref="G26">
    <cfRule type="cellIs" dxfId="9492" priority="213" operator="greaterThan">
      <formula>$G$10</formula>
    </cfRule>
  </conditionalFormatting>
  <conditionalFormatting sqref="K26">
    <cfRule type="cellIs" dxfId="9491" priority="212" operator="greaterThan">
      <formula>$K$10</formula>
    </cfRule>
  </conditionalFormatting>
  <conditionalFormatting sqref="K26">
    <cfRule type="cellIs" dxfId="9490" priority="211" operator="greaterThan">
      <formula>$K$10</formula>
    </cfRule>
  </conditionalFormatting>
  <conditionalFormatting sqref="F27">
    <cfRule type="cellIs" dxfId="9489" priority="210" operator="greaterThan">
      <formula>$F$10</formula>
    </cfRule>
  </conditionalFormatting>
  <conditionalFormatting sqref="F27">
    <cfRule type="cellIs" dxfId="9488" priority="209" operator="greaterThan">
      <formula>$F$10</formula>
    </cfRule>
  </conditionalFormatting>
  <conditionalFormatting sqref="J27">
    <cfRule type="cellIs" dxfId="9487" priority="208" operator="greaterThan">
      <formula>$J$10</formula>
    </cfRule>
  </conditionalFormatting>
  <conditionalFormatting sqref="I27">
    <cfRule type="cellIs" dxfId="9486" priority="207" operator="greaterThan">
      <formula>$I$10</formula>
    </cfRule>
  </conditionalFormatting>
  <conditionalFormatting sqref="J27">
    <cfRule type="cellIs" dxfId="9485" priority="206" operator="greaterThan">
      <formula>$J$10</formula>
    </cfRule>
  </conditionalFormatting>
  <conditionalFormatting sqref="I27">
    <cfRule type="cellIs" dxfId="9484" priority="205" operator="greaterThan">
      <formula>$I$10</formula>
    </cfRule>
  </conditionalFormatting>
  <conditionalFormatting sqref="H27">
    <cfRule type="cellIs" dxfId="9483" priority="204" operator="greaterThan">
      <formula>$H$10</formula>
    </cfRule>
  </conditionalFormatting>
  <conditionalFormatting sqref="B27:D27">
    <cfRule type="cellIs" dxfId="9482" priority="203" operator="greaterThan">
      <formula>#REF!</formula>
    </cfRule>
  </conditionalFormatting>
  <conditionalFormatting sqref="E27">
    <cfRule type="cellIs" dxfId="9481" priority="202" operator="greaterThan">
      <formula>$E$10</formula>
    </cfRule>
  </conditionalFormatting>
  <conditionalFormatting sqref="B27:D27">
    <cfRule type="cellIs" dxfId="9480" priority="201" operator="greaterThan">
      <formula>#REF!</formula>
    </cfRule>
  </conditionalFormatting>
  <conditionalFormatting sqref="E27">
    <cfRule type="cellIs" dxfId="9479" priority="200" operator="greaterThan">
      <formula>$E$10</formula>
    </cfRule>
  </conditionalFormatting>
  <conditionalFormatting sqref="G27">
    <cfRule type="cellIs" dxfId="9478" priority="199" operator="greaterThan">
      <formula>$G$10</formula>
    </cfRule>
  </conditionalFormatting>
  <conditionalFormatting sqref="K27">
    <cfRule type="cellIs" dxfId="9477" priority="198" operator="greaterThan">
      <formula>$K$10</formula>
    </cfRule>
  </conditionalFormatting>
  <conditionalFormatting sqref="K27">
    <cfRule type="cellIs" dxfId="9476" priority="197" operator="greaterThan">
      <formula>$K$10</formula>
    </cfRule>
  </conditionalFormatting>
  <conditionalFormatting sqref="F28">
    <cfRule type="cellIs" dxfId="9475" priority="196" operator="greaterThan">
      <formula>$F$10</formula>
    </cfRule>
  </conditionalFormatting>
  <conditionalFormatting sqref="F28">
    <cfRule type="cellIs" dxfId="9474" priority="195" operator="greaterThan">
      <formula>$F$10</formula>
    </cfRule>
  </conditionalFormatting>
  <conditionalFormatting sqref="J28">
    <cfRule type="cellIs" dxfId="9473" priority="194" operator="greaterThan">
      <formula>$J$10</formula>
    </cfRule>
  </conditionalFormatting>
  <conditionalFormatting sqref="I28">
    <cfRule type="cellIs" dxfId="9472" priority="193" operator="greaterThan">
      <formula>$I$10</formula>
    </cfRule>
  </conditionalFormatting>
  <conditionalFormatting sqref="J28">
    <cfRule type="cellIs" dxfId="9471" priority="192" operator="greaterThan">
      <formula>$J$10</formula>
    </cfRule>
  </conditionalFormatting>
  <conditionalFormatting sqref="I28">
    <cfRule type="cellIs" dxfId="9470" priority="191" operator="greaterThan">
      <formula>$I$10</formula>
    </cfRule>
  </conditionalFormatting>
  <conditionalFormatting sqref="H28">
    <cfRule type="cellIs" dxfId="9469" priority="190" operator="greaterThan">
      <formula>$H$10</formula>
    </cfRule>
  </conditionalFormatting>
  <conditionalFormatting sqref="B28:D28">
    <cfRule type="cellIs" dxfId="9468" priority="189" operator="greaterThan">
      <formula>#REF!</formula>
    </cfRule>
  </conditionalFormatting>
  <conditionalFormatting sqref="E28">
    <cfRule type="cellIs" dxfId="9467" priority="188" operator="greaterThan">
      <formula>$E$10</formula>
    </cfRule>
  </conditionalFormatting>
  <conditionalFormatting sqref="B28:D28">
    <cfRule type="cellIs" dxfId="9466" priority="187" operator="greaterThan">
      <formula>#REF!</formula>
    </cfRule>
  </conditionalFormatting>
  <conditionalFormatting sqref="E28">
    <cfRule type="cellIs" dxfId="9465" priority="186" operator="greaterThan">
      <formula>$E$10</formula>
    </cfRule>
  </conditionalFormatting>
  <conditionalFormatting sqref="G28">
    <cfRule type="cellIs" dxfId="9464" priority="185" operator="greaterThan">
      <formula>$G$10</formula>
    </cfRule>
  </conditionalFormatting>
  <conditionalFormatting sqref="K28">
    <cfRule type="cellIs" dxfId="9463" priority="184" operator="greaterThan">
      <formula>$K$10</formula>
    </cfRule>
  </conditionalFormatting>
  <conditionalFormatting sqref="K28">
    <cfRule type="cellIs" dxfId="9462" priority="183" operator="greaterThan">
      <formula>$K$10</formula>
    </cfRule>
  </conditionalFormatting>
  <conditionalFormatting sqref="F29">
    <cfRule type="cellIs" dxfId="9461" priority="182" operator="greaterThan">
      <formula>$F$10</formula>
    </cfRule>
  </conditionalFormatting>
  <conditionalFormatting sqref="F29">
    <cfRule type="cellIs" dxfId="9460" priority="181" operator="greaterThan">
      <formula>$F$10</formula>
    </cfRule>
  </conditionalFormatting>
  <conditionalFormatting sqref="J29">
    <cfRule type="cellIs" dxfId="9459" priority="180" operator="greaterThan">
      <formula>$J$10</formula>
    </cfRule>
  </conditionalFormatting>
  <conditionalFormatting sqref="I29">
    <cfRule type="cellIs" dxfId="9458" priority="179" operator="greaterThan">
      <formula>$I$10</formula>
    </cfRule>
  </conditionalFormatting>
  <conditionalFormatting sqref="J29">
    <cfRule type="cellIs" dxfId="9457" priority="178" operator="greaterThan">
      <formula>$J$10</formula>
    </cfRule>
  </conditionalFormatting>
  <conditionalFormatting sqref="I29">
    <cfRule type="cellIs" dxfId="9456" priority="177" operator="greaterThan">
      <formula>$I$10</formula>
    </cfRule>
  </conditionalFormatting>
  <conditionalFormatting sqref="H29">
    <cfRule type="cellIs" dxfId="9455" priority="176" operator="greaterThan">
      <formula>$H$10</formula>
    </cfRule>
  </conditionalFormatting>
  <conditionalFormatting sqref="B29:D29">
    <cfRule type="cellIs" dxfId="9454" priority="175" operator="greaterThan">
      <formula>#REF!</formula>
    </cfRule>
  </conditionalFormatting>
  <conditionalFormatting sqref="E29">
    <cfRule type="cellIs" dxfId="9453" priority="174" operator="greaterThan">
      <formula>$E$10</formula>
    </cfRule>
  </conditionalFormatting>
  <conditionalFormatting sqref="B29:D29">
    <cfRule type="cellIs" dxfId="9452" priority="173" operator="greaterThan">
      <formula>#REF!</formula>
    </cfRule>
  </conditionalFormatting>
  <conditionalFormatting sqref="E29">
    <cfRule type="cellIs" dxfId="9451" priority="172" operator="greaterThan">
      <formula>$E$10</formula>
    </cfRule>
  </conditionalFormatting>
  <conditionalFormatting sqref="G29">
    <cfRule type="cellIs" dxfId="9450" priority="171" operator="greaterThan">
      <formula>$G$10</formula>
    </cfRule>
  </conditionalFormatting>
  <conditionalFormatting sqref="K29">
    <cfRule type="cellIs" dxfId="9449" priority="170" operator="greaterThan">
      <formula>$K$10</formula>
    </cfRule>
  </conditionalFormatting>
  <conditionalFormatting sqref="K29">
    <cfRule type="cellIs" dxfId="9448" priority="169" operator="greaterThan">
      <formula>$K$10</formula>
    </cfRule>
  </conditionalFormatting>
  <conditionalFormatting sqref="F30">
    <cfRule type="cellIs" dxfId="9447" priority="168" operator="greaterThan">
      <formula>$F$10</formula>
    </cfRule>
  </conditionalFormatting>
  <conditionalFormatting sqref="F30">
    <cfRule type="cellIs" dxfId="9446" priority="167" operator="greaterThan">
      <formula>$F$10</formula>
    </cfRule>
  </conditionalFormatting>
  <conditionalFormatting sqref="J30">
    <cfRule type="cellIs" dxfId="9445" priority="166" operator="greaterThan">
      <formula>$J$10</formula>
    </cfRule>
  </conditionalFormatting>
  <conditionalFormatting sqref="I30">
    <cfRule type="cellIs" dxfId="9444" priority="165" operator="greaterThan">
      <formula>$I$10</formula>
    </cfRule>
  </conditionalFormatting>
  <conditionalFormatting sqref="J30">
    <cfRule type="cellIs" dxfId="9443" priority="164" operator="greaterThan">
      <formula>$J$10</formula>
    </cfRule>
  </conditionalFormatting>
  <conditionalFormatting sqref="I30">
    <cfRule type="cellIs" dxfId="9442" priority="163" operator="greaterThan">
      <formula>$I$10</formula>
    </cfRule>
  </conditionalFormatting>
  <conditionalFormatting sqref="H30">
    <cfRule type="cellIs" dxfId="9441" priority="162" operator="greaterThan">
      <formula>$H$10</formula>
    </cfRule>
  </conditionalFormatting>
  <conditionalFormatting sqref="B30:D30">
    <cfRule type="cellIs" dxfId="9440" priority="161" operator="greaterThan">
      <formula>#REF!</formula>
    </cfRule>
  </conditionalFormatting>
  <conditionalFormatting sqref="E30">
    <cfRule type="cellIs" dxfId="9439" priority="160" operator="greaterThan">
      <formula>$E$10</formula>
    </cfRule>
  </conditionalFormatting>
  <conditionalFormatting sqref="B30:D30">
    <cfRule type="cellIs" dxfId="9438" priority="159" operator="greaterThan">
      <formula>#REF!</formula>
    </cfRule>
  </conditionalFormatting>
  <conditionalFormatting sqref="E30">
    <cfRule type="cellIs" dxfId="9437" priority="158" operator="greaterThan">
      <formula>$E$10</formula>
    </cfRule>
  </conditionalFormatting>
  <conditionalFormatting sqref="G30">
    <cfRule type="cellIs" dxfId="9436" priority="157" operator="greaterThan">
      <formula>$G$10</formula>
    </cfRule>
  </conditionalFormatting>
  <conditionalFormatting sqref="K30">
    <cfRule type="cellIs" dxfId="9435" priority="156" operator="greaterThan">
      <formula>$K$10</formula>
    </cfRule>
  </conditionalFormatting>
  <conditionalFormatting sqref="K30">
    <cfRule type="cellIs" dxfId="9434" priority="155" operator="greaterThan">
      <formula>$K$10</formula>
    </cfRule>
  </conditionalFormatting>
  <conditionalFormatting sqref="F31">
    <cfRule type="cellIs" dxfId="9433" priority="154" operator="greaterThan">
      <formula>$F$10</formula>
    </cfRule>
  </conditionalFormatting>
  <conditionalFormatting sqref="F31">
    <cfRule type="cellIs" dxfId="9432" priority="153" operator="greaterThan">
      <formula>$F$10</formula>
    </cfRule>
  </conditionalFormatting>
  <conditionalFormatting sqref="J31">
    <cfRule type="cellIs" dxfId="9431" priority="152" operator="greaterThan">
      <formula>$J$10</formula>
    </cfRule>
  </conditionalFormatting>
  <conditionalFormatting sqref="I31">
    <cfRule type="cellIs" dxfId="9430" priority="151" operator="greaterThan">
      <formula>$I$10</formula>
    </cfRule>
  </conditionalFormatting>
  <conditionalFormatting sqref="J31">
    <cfRule type="cellIs" dxfId="9429" priority="150" operator="greaterThan">
      <formula>$J$10</formula>
    </cfRule>
  </conditionalFormatting>
  <conditionalFormatting sqref="I31">
    <cfRule type="cellIs" dxfId="9428" priority="149" operator="greaterThan">
      <formula>$I$10</formula>
    </cfRule>
  </conditionalFormatting>
  <conditionalFormatting sqref="H31">
    <cfRule type="cellIs" dxfId="9427" priority="148" operator="greaterThan">
      <formula>$H$10</formula>
    </cfRule>
  </conditionalFormatting>
  <conditionalFormatting sqref="B31:D31">
    <cfRule type="cellIs" dxfId="9426" priority="147" operator="greaterThan">
      <formula>#REF!</formula>
    </cfRule>
  </conditionalFormatting>
  <conditionalFormatting sqref="E31">
    <cfRule type="cellIs" dxfId="9425" priority="146" operator="greaterThan">
      <formula>$E$10</formula>
    </cfRule>
  </conditionalFormatting>
  <conditionalFormatting sqref="B31:D31">
    <cfRule type="cellIs" dxfId="9424" priority="145" operator="greaterThan">
      <formula>#REF!</formula>
    </cfRule>
  </conditionalFormatting>
  <conditionalFormatting sqref="E31">
    <cfRule type="cellIs" dxfId="9423" priority="144" operator="greaterThan">
      <formula>$E$10</formula>
    </cfRule>
  </conditionalFormatting>
  <conditionalFormatting sqref="G31">
    <cfRule type="cellIs" dxfId="9422" priority="143" operator="greaterThan">
      <formula>$G$10</formula>
    </cfRule>
  </conditionalFormatting>
  <conditionalFormatting sqref="K31">
    <cfRule type="cellIs" dxfId="9421" priority="142" operator="greaterThan">
      <formula>$K$10</formula>
    </cfRule>
  </conditionalFormatting>
  <conditionalFormatting sqref="K31">
    <cfRule type="cellIs" dxfId="9420" priority="141" operator="greaterThan">
      <formula>$K$10</formula>
    </cfRule>
  </conditionalFormatting>
  <conditionalFormatting sqref="F32">
    <cfRule type="cellIs" dxfId="9419" priority="140" operator="greaterThan">
      <formula>$F$10</formula>
    </cfRule>
  </conditionalFormatting>
  <conditionalFormatting sqref="F32">
    <cfRule type="cellIs" dxfId="9418" priority="139" operator="greaterThan">
      <formula>$F$10</formula>
    </cfRule>
  </conditionalFormatting>
  <conditionalFormatting sqref="J32">
    <cfRule type="cellIs" dxfId="9417" priority="138" operator="greaterThan">
      <formula>$J$10</formula>
    </cfRule>
  </conditionalFormatting>
  <conditionalFormatting sqref="I32">
    <cfRule type="cellIs" dxfId="9416" priority="137" operator="greaterThan">
      <formula>$I$10</formula>
    </cfRule>
  </conditionalFormatting>
  <conditionalFormatting sqref="J32">
    <cfRule type="cellIs" dxfId="9415" priority="136" operator="greaterThan">
      <formula>$J$10</formula>
    </cfRule>
  </conditionalFormatting>
  <conditionalFormatting sqref="I32">
    <cfRule type="cellIs" dxfId="9414" priority="135" operator="greaterThan">
      <formula>$I$10</formula>
    </cfRule>
  </conditionalFormatting>
  <conditionalFormatting sqref="H32">
    <cfRule type="cellIs" dxfId="9413" priority="134" operator="greaterThan">
      <formula>$H$10</formula>
    </cfRule>
  </conditionalFormatting>
  <conditionalFormatting sqref="B32:D32">
    <cfRule type="cellIs" dxfId="9412" priority="133" operator="greaterThan">
      <formula>#REF!</formula>
    </cfRule>
  </conditionalFormatting>
  <conditionalFormatting sqref="E32">
    <cfRule type="cellIs" dxfId="9411" priority="132" operator="greaterThan">
      <formula>$E$10</formula>
    </cfRule>
  </conditionalFormatting>
  <conditionalFormatting sqref="B32:D32">
    <cfRule type="cellIs" dxfId="9410" priority="131" operator="greaterThan">
      <formula>#REF!</formula>
    </cfRule>
  </conditionalFormatting>
  <conditionalFormatting sqref="E32">
    <cfRule type="cellIs" dxfId="9409" priority="130" operator="greaterThan">
      <formula>$E$10</formula>
    </cfRule>
  </conditionalFormatting>
  <conditionalFormatting sqref="G32">
    <cfRule type="cellIs" dxfId="9408" priority="129" operator="greaterThan">
      <formula>$G$10</formula>
    </cfRule>
  </conditionalFormatting>
  <conditionalFormatting sqref="K32">
    <cfRule type="cellIs" dxfId="9407" priority="128" operator="greaterThan">
      <formula>$K$10</formula>
    </cfRule>
  </conditionalFormatting>
  <conditionalFormatting sqref="K32">
    <cfRule type="cellIs" dxfId="9406" priority="127" operator="greaterThan">
      <formula>$K$10</formula>
    </cfRule>
  </conditionalFormatting>
  <conditionalFormatting sqref="F33">
    <cfRule type="cellIs" dxfId="9405" priority="126" operator="greaterThan">
      <formula>$F$10</formula>
    </cfRule>
  </conditionalFormatting>
  <conditionalFormatting sqref="F33">
    <cfRule type="cellIs" dxfId="9404" priority="125" operator="greaterThan">
      <formula>$F$10</formula>
    </cfRule>
  </conditionalFormatting>
  <conditionalFormatting sqref="J33">
    <cfRule type="cellIs" dxfId="9403" priority="124" operator="greaterThan">
      <formula>$J$10</formula>
    </cfRule>
  </conditionalFormatting>
  <conditionalFormatting sqref="I33">
    <cfRule type="cellIs" dxfId="9402" priority="123" operator="greaterThan">
      <formula>$I$10</formula>
    </cfRule>
  </conditionalFormatting>
  <conditionalFormatting sqref="J33">
    <cfRule type="cellIs" dxfId="9401" priority="122" operator="greaterThan">
      <formula>$J$10</formula>
    </cfRule>
  </conditionalFormatting>
  <conditionalFormatting sqref="I33">
    <cfRule type="cellIs" dxfId="9400" priority="121" operator="greaterThan">
      <formula>$I$10</formula>
    </cfRule>
  </conditionalFormatting>
  <conditionalFormatting sqref="H33">
    <cfRule type="cellIs" dxfId="9399" priority="120" operator="greaterThan">
      <formula>$H$10</formula>
    </cfRule>
  </conditionalFormatting>
  <conditionalFormatting sqref="B33:D33">
    <cfRule type="cellIs" dxfId="9398" priority="119" operator="greaterThan">
      <formula>#REF!</formula>
    </cfRule>
  </conditionalFormatting>
  <conditionalFormatting sqref="E33">
    <cfRule type="cellIs" dxfId="9397" priority="118" operator="greaterThan">
      <formula>$E$10</formula>
    </cfRule>
  </conditionalFormatting>
  <conditionalFormatting sqref="B33:D33">
    <cfRule type="cellIs" dxfId="9396" priority="117" operator="greaterThan">
      <formula>#REF!</formula>
    </cfRule>
  </conditionalFormatting>
  <conditionalFormatting sqref="E33">
    <cfRule type="cellIs" dxfId="9395" priority="116" operator="greaterThan">
      <formula>$E$10</formula>
    </cfRule>
  </conditionalFormatting>
  <conditionalFormatting sqref="G33">
    <cfRule type="cellIs" dxfId="9394" priority="115" operator="greaterThan">
      <formula>$G$10</formula>
    </cfRule>
  </conditionalFormatting>
  <conditionalFormatting sqref="K33">
    <cfRule type="cellIs" dxfId="9393" priority="114" operator="greaterThan">
      <formula>$K$10</formula>
    </cfRule>
  </conditionalFormatting>
  <conditionalFormatting sqref="K33">
    <cfRule type="cellIs" dxfId="9392" priority="113" operator="greaterThan">
      <formula>$K$10</formula>
    </cfRule>
  </conditionalFormatting>
  <conditionalFormatting sqref="F34">
    <cfRule type="cellIs" dxfId="9391" priority="112" operator="greaterThan">
      <formula>$F$10</formula>
    </cfRule>
  </conditionalFormatting>
  <conditionalFormatting sqref="F34">
    <cfRule type="cellIs" dxfId="9390" priority="111" operator="greaterThan">
      <formula>$F$10</formula>
    </cfRule>
  </conditionalFormatting>
  <conditionalFormatting sqref="J34">
    <cfRule type="cellIs" dxfId="9389" priority="110" operator="greaterThan">
      <formula>$J$10</formula>
    </cfRule>
  </conditionalFormatting>
  <conditionalFormatting sqref="I34">
    <cfRule type="cellIs" dxfId="9388" priority="109" operator="greaterThan">
      <formula>$I$10</formula>
    </cfRule>
  </conditionalFormatting>
  <conditionalFormatting sqref="J34">
    <cfRule type="cellIs" dxfId="9387" priority="108" operator="greaterThan">
      <formula>$J$10</formula>
    </cfRule>
  </conditionalFormatting>
  <conditionalFormatting sqref="I34">
    <cfRule type="cellIs" dxfId="9386" priority="107" operator="greaterThan">
      <formula>$I$10</formula>
    </cfRule>
  </conditionalFormatting>
  <conditionalFormatting sqref="H34">
    <cfRule type="cellIs" dxfId="9385" priority="106" operator="greaterThan">
      <formula>$H$10</formula>
    </cfRule>
  </conditionalFormatting>
  <conditionalFormatting sqref="B34:D34">
    <cfRule type="cellIs" dxfId="9384" priority="105" operator="greaterThan">
      <formula>#REF!</formula>
    </cfRule>
  </conditionalFormatting>
  <conditionalFormatting sqref="E34">
    <cfRule type="cellIs" dxfId="9383" priority="104" operator="greaterThan">
      <formula>$E$10</formula>
    </cfRule>
  </conditionalFormatting>
  <conditionalFormatting sqref="B34:D34">
    <cfRule type="cellIs" dxfId="9382" priority="103" operator="greaterThan">
      <formula>#REF!</formula>
    </cfRule>
  </conditionalFormatting>
  <conditionalFormatting sqref="E34">
    <cfRule type="cellIs" dxfId="9381" priority="102" operator="greaterThan">
      <formula>$E$10</formula>
    </cfRule>
  </conditionalFormatting>
  <conditionalFormatting sqref="G34">
    <cfRule type="cellIs" dxfId="9380" priority="101" operator="greaterThan">
      <formula>$G$10</formula>
    </cfRule>
  </conditionalFormatting>
  <conditionalFormatting sqref="K34">
    <cfRule type="cellIs" dxfId="9379" priority="100" operator="greaterThan">
      <formula>$K$10</formula>
    </cfRule>
  </conditionalFormatting>
  <conditionalFormatting sqref="K34">
    <cfRule type="cellIs" dxfId="9378" priority="99" operator="greaterThan">
      <formula>$K$10</formula>
    </cfRule>
  </conditionalFormatting>
  <conditionalFormatting sqref="F35">
    <cfRule type="cellIs" dxfId="9377" priority="98" operator="greaterThan">
      <formula>$F$10</formula>
    </cfRule>
  </conditionalFormatting>
  <conditionalFormatting sqref="F35">
    <cfRule type="cellIs" dxfId="9376" priority="97" operator="greaterThan">
      <formula>$F$10</formula>
    </cfRule>
  </conditionalFormatting>
  <conditionalFormatting sqref="J35">
    <cfRule type="cellIs" dxfId="9375" priority="96" operator="greaterThan">
      <formula>$J$10</formula>
    </cfRule>
  </conditionalFormatting>
  <conditionalFormatting sqref="I35">
    <cfRule type="cellIs" dxfId="9374" priority="95" operator="greaterThan">
      <formula>$I$10</formula>
    </cfRule>
  </conditionalFormatting>
  <conditionalFormatting sqref="J35">
    <cfRule type="cellIs" dxfId="9373" priority="94" operator="greaterThan">
      <formula>$J$10</formula>
    </cfRule>
  </conditionalFormatting>
  <conditionalFormatting sqref="I35">
    <cfRule type="cellIs" dxfId="9372" priority="93" operator="greaterThan">
      <formula>$I$10</formula>
    </cfRule>
  </conditionalFormatting>
  <conditionalFormatting sqref="H35">
    <cfRule type="cellIs" dxfId="9371" priority="92" operator="greaterThan">
      <formula>$H$10</formula>
    </cfRule>
  </conditionalFormatting>
  <conditionalFormatting sqref="B35:D35">
    <cfRule type="cellIs" dxfId="9370" priority="91" operator="greaterThan">
      <formula>#REF!</formula>
    </cfRule>
  </conditionalFormatting>
  <conditionalFormatting sqref="E35">
    <cfRule type="cellIs" dxfId="9369" priority="90" operator="greaterThan">
      <formula>$E$10</formula>
    </cfRule>
  </conditionalFormatting>
  <conditionalFormatting sqref="B35:D35">
    <cfRule type="cellIs" dxfId="9368" priority="89" operator="greaterThan">
      <formula>#REF!</formula>
    </cfRule>
  </conditionalFormatting>
  <conditionalFormatting sqref="E35">
    <cfRule type="cellIs" dxfId="9367" priority="88" operator="greaterThan">
      <formula>$E$10</formula>
    </cfRule>
  </conditionalFormatting>
  <conditionalFormatting sqref="G35">
    <cfRule type="cellIs" dxfId="9366" priority="87" operator="greaterThan">
      <formula>$G$10</formula>
    </cfRule>
  </conditionalFormatting>
  <conditionalFormatting sqref="K35">
    <cfRule type="cellIs" dxfId="9365" priority="86" operator="greaterThan">
      <formula>$K$10</formula>
    </cfRule>
  </conditionalFormatting>
  <conditionalFormatting sqref="K35">
    <cfRule type="cellIs" dxfId="9364" priority="85" operator="greaterThan">
      <formula>$K$10</formula>
    </cfRule>
  </conditionalFormatting>
  <conditionalFormatting sqref="F36">
    <cfRule type="cellIs" dxfId="9363" priority="84" operator="greaterThan">
      <formula>$F$10</formula>
    </cfRule>
  </conditionalFormatting>
  <conditionalFormatting sqref="F36">
    <cfRule type="cellIs" dxfId="9362" priority="83" operator="greaterThan">
      <formula>$F$10</formula>
    </cfRule>
  </conditionalFormatting>
  <conditionalFormatting sqref="J36">
    <cfRule type="cellIs" dxfId="9361" priority="82" operator="greaterThan">
      <formula>$J$10</formula>
    </cfRule>
  </conditionalFormatting>
  <conditionalFormatting sqref="I36">
    <cfRule type="cellIs" dxfId="9360" priority="81" operator="greaterThan">
      <formula>$I$10</formula>
    </cfRule>
  </conditionalFormatting>
  <conditionalFormatting sqref="J36">
    <cfRule type="cellIs" dxfId="9359" priority="80" operator="greaterThan">
      <formula>$J$10</formula>
    </cfRule>
  </conditionalFormatting>
  <conditionalFormatting sqref="I36">
    <cfRule type="cellIs" dxfId="9358" priority="79" operator="greaterThan">
      <formula>$I$10</formula>
    </cfRule>
  </conditionalFormatting>
  <conditionalFormatting sqref="H36">
    <cfRule type="cellIs" dxfId="9357" priority="78" operator="greaterThan">
      <formula>$H$10</formula>
    </cfRule>
  </conditionalFormatting>
  <conditionalFormatting sqref="B36:D36">
    <cfRule type="cellIs" dxfId="9356" priority="77" operator="greaterThan">
      <formula>#REF!</formula>
    </cfRule>
  </conditionalFormatting>
  <conditionalFormatting sqref="E36">
    <cfRule type="cellIs" dxfId="9355" priority="76" operator="greaterThan">
      <formula>$E$10</formula>
    </cfRule>
  </conditionalFormatting>
  <conditionalFormatting sqref="B36:D36">
    <cfRule type="cellIs" dxfId="9354" priority="75" operator="greaterThan">
      <formula>#REF!</formula>
    </cfRule>
  </conditionalFormatting>
  <conditionalFormatting sqref="E36">
    <cfRule type="cellIs" dxfId="9353" priority="74" operator="greaterThan">
      <formula>$E$10</formula>
    </cfRule>
  </conditionalFormatting>
  <conditionalFormatting sqref="G36">
    <cfRule type="cellIs" dxfId="9352" priority="73" operator="greaterThan">
      <formula>$G$10</formula>
    </cfRule>
  </conditionalFormatting>
  <conditionalFormatting sqref="K36">
    <cfRule type="cellIs" dxfId="9351" priority="72" operator="greaterThan">
      <formula>$K$10</formula>
    </cfRule>
  </conditionalFormatting>
  <conditionalFormatting sqref="K36">
    <cfRule type="cellIs" dxfId="9350" priority="71" operator="greaterThan">
      <formula>$K$10</formula>
    </cfRule>
  </conditionalFormatting>
  <conditionalFormatting sqref="F37">
    <cfRule type="cellIs" dxfId="9349" priority="70" operator="greaterThan">
      <formula>$F$10</formula>
    </cfRule>
  </conditionalFormatting>
  <conditionalFormatting sqref="F37">
    <cfRule type="cellIs" dxfId="9348" priority="69" operator="greaterThan">
      <formula>$F$10</formula>
    </cfRule>
  </conditionalFormatting>
  <conditionalFormatting sqref="J37">
    <cfRule type="cellIs" dxfId="9347" priority="68" operator="greaterThan">
      <formula>$J$10</formula>
    </cfRule>
  </conditionalFormatting>
  <conditionalFormatting sqref="I37">
    <cfRule type="cellIs" dxfId="9346" priority="67" operator="greaterThan">
      <formula>$I$10</formula>
    </cfRule>
  </conditionalFormatting>
  <conditionalFormatting sqref="J37">
    <cfRule type="cellIs" dxfId="9345" priority="66" operator="greaterThan">
      <formula>$J$10</formula>
    </cfRule>
  </conditionalFormatting>
  <conditionalFormatting sqref="I37">
    <cfRule type="cellIs" dxfId="9344" priority="65" operator="greaterThan">
      <formula>$I$10</formula>
    </cfRule>
  </conditionalFormatting>
  <conditionalFormatting sqref="H37">
    <cfRule type="cellIs" dxfId="9343" priority="64" operator="greaterThan">
      <formula>$H$10</formula>
    </cfRule>
  </conditionalFormatting>
  <conditionalFormatting sqref="B37:D37">
    <cfRule type="cellIs" dxfId="9342" priority="63" operator="greaterThan">
      <formula>#REF!</formula>
    </cfRule>
  </conditionalFormatting>
  <conditionalFormatting sqref="E37">
    <cfRule type="cellIs" dxfId="9341" priority="62" operator="greaterThan">
      <formula>$E$10</formula>
    </cfRule>
  </conditionalFormatting>
  <conditionalFormatting sqref="B37:D37">
    <cfRule type="cellIs" dxfId="9340" priority="61" operator="greaterThan">
      <formula>#REF!</formula>
    </cfRule>
  </conditionalFormatting>
  <conditionalFormatting sqref="E37">
    <cfRule type="cellIs" dxfId="9339" priority="60" operator="greaterThan">
      <formula>$E$10</formula>
    </cfRule>
  </conditionalFormatting>
  <conditionalFormatting sqref="G37">
    <cfRule type="cellIs" dxfId="9338" priority="59" operator="greaterThan">
      <formula>$G$10</formula>
    </cfRule>
  </conditionalFormatting>
  <conditionalFormatting sqref="K37">
    <cfRule type="cellIs" dxfId="9337" priority="58" operator="greaterThan">
      <formula>$K$10</formula>
    </cfRule>
  </conditionalFormatting>
  <conditionalFormatting sqref="K37">
    <cfRule type="cellIs" dxfId="9336" priority="57" operator="greaterThan">
      <formula>$K$10</formula>
    </cfRule>
  </conditionalFormatting>
  <conditionalFormatting sqref="F38">
    <cfRule type="cellIs" dxfId="9335" priority="56" operator="greaterThan">
      <formula>$F$10</formula>
    </cfRule>
  </conditionalFormatting>
  <conditionalFormatting sqref="F38">
    <cfRule type="cellIs" dxfId="9334" priority="55" operator="greaterThan">
      <formula>$F$10</formula>
    </cfRule>
  </conditionalFormatting>
  <conditionalFormatting sqref="J38">
    <cfRule type="cellIs" dxfId="9333" priority="54" operator="greaterThan">
      <formula>$J$10</formula>
    </cfRule>
  </conditionalFormatting>
  <conditionalFormatting sqref="I38">
    <cfRule type="cellIs" dxfId="9332" priority="53" operator="greaterThan">
      <formula>$I$10</formula>
    </cfRule>
  </conditionalFormatting>
  <conditionalFormatting sqref="J38">
    <cfRule type="cellIs" dxfId="9331" priority="52" operator="greaterThan">
      <formula>$J$10</formula>
    </cfRule>
  </conditionalFormatting>
  <conditionalFormatting sqref="I38">
    <cfRule type="cellIs" dxfId="9330" priority="51" operator="greaterThan">
      <formula>$I$10</formula>
    </cfRule>
  </conditionalFormatting>
  <conditionalFormatting sqref="H38">
    <cfRule type="cellIs" dxfId="9329" priority="50" operator="greaterThan">
      <formula>$H$10</formula>
    </cfRule>
  </conditionalFormatting>
  <conditionalFormatting sqref="B38:D38">
    <cfRule type="cellIs" dxfId="9328" priority="49" operator="greaterThan">
      <formula>#REF!</formula>
    </cfRule>
  </conditionalFormatting>
  <conditionalFormatting sqref="E38">
    <cfRule type="cellIs" dxfId="9327" priority="48" operator="greaterThan">
      <formula>$E$10</formula>
    </cfRule>
  </conditionalFormatting>
  <conditionalFormatting sqref="B38:D38">
    <cfRule type="cellIs" dxfId="9326" priority="47" operator="greaterThan">
      <formula>#REF!</formula>
    </cfRule>
  </conditionalFormatting>
  <conditionalFormatting sqref="E38">
    <cfRule type="cellIs" dxfId="9325" priority="46" operator="greaterThan">
      <formula>$E$10</formula>
    </cfRule>
  </conditionalFormatting>
  <conditionalFormatting sqref="G38">
    <cfRule type="cellIs" dxfId="9324" priority="45" operator="greaterThan">
      <formula>$G$10</formula>
    </cfRule>
  </conditionalFormatting>
  <conditionalFormatting sqref="K38">
    <cfRule type="cellIs" dxfId="9323" priority="44" operator="greaterThan">
      <formula>$K$10</formula>
    </cfRule>
  </conditionalFormatting>
  <conditionalFormatting sqref="K38">
    <cfRule type="cellIs" dxfId="9322" priority="43" operator="greaterThan">
      <formula>$K$10</formula>
    </cfRule>
  </conditionalFormatting>
  <conditionalFormatting sqref="F39">
    <cfRule type="cellIs" dxfId="9321" priority="42" operator="greaterThan">
      <formula>$F$10</formula>
    </cfRule>
  </conditionalFormatting>
  <conditionalFormatting sqref="F39">
    <cfRule type="cellIs" dxfId="9320" priority="41" operator="greaterThan">
      <formula>$F$10</formula>
    </cfRule>
  </conditionalFormatting>
  <conditionalFormatting sqref="J39">
    <cfRule type="cellIs" dxfId="9319" priority="40" operator="greaterThan">
      <formula>$J$10</formula>
    </cfRule>
  </conditionalFormatting>
  <conditionalFormatting sqref="I39">
    <cfRule type="cellIs" dxfId="9318" priority="39" operator="greaterThan">
      <formula>$I$10</formula>
    </cfRule>
  </conditionalFormatting>
  <conditionalFormatting sqref="J39">
    <cfRule type="cellIs" dxfId="9317" priority="38" operator="greaterThan">
      <formula>$J$10</formula>
    </cfRule>
  </conditionalFormatting>
  <conditionalFormatting sqref="I39">
    <cfRule type="cellIs" dxfId="9316" priority="37" operator="greaterThan">
      <formula>$I$10</formula>
    </cfRule>
  </conditionalFormatting>
  <conditionalFormatting sqref="H39">
    <cfRule type="cellIs" dxfId="9315" priority="36" operator="greaterThan">
      <formula>$H$10</formula>
    </cfRule>
  </conditionalFormatting>
  <conditionalFormatting sqref="B39:D39">
    <cfRule type="cellIs" dxfId="9314" priority="35" operator="greaterThan">
      <formula>#REF!</formula>
    </cfRule>
  </conditionalFormatting>
  <conditionalFormatting sqref="E39">
    <cfRule type="cellIs" dxfId="9313" priority="34" operator="greaterThan">
      <formula>$E$10</formula>
    </cfRule>
  </conditionalFormatting>
  <conditionalFormatting sqref="B39:D39">
    <cfRule type="cellIs" dxfId="9312" priority="33" operator="greaterThan">
      <formula>#REF!</formula>
    </cfRule>
  </conditionalFormatting>
  <conditionalFormatting sqref="E39">
    <cfRule type="cellIs" dxfId="9311" priority="32" operator="greaterThan">
      <formula>$E$10</formula>
    </cfRule>
  </conditionalFormatting>
  <conditionalFormatting sqref="G39">
    <cfRule type="cellIs" dxfId="9310" priority="31" operator="greaterThan">
      <formula>$G$10</formula>
    </cfRule>
  </conditionalFormatting>
  <conditionalFormatting sqref="K39">
    <cfRule type="cellIs" dxfId="9309" priority="30" operator="greaterThan">
      <formula>$K$10</formula>
    </cfRule>
  </conditionalFormatting>
  <conditionalFormatting sqref="K39">
    <cfRule type="cellIs" dxfId="9308" priority="29" operator="greaterThan">
      <formula>$K$10</formula>
    </cfRule>
  </conditionalFormatting>
  <conditionalFormatting sqref="F40">
    <cfRule type="cellIs" dxfId="9307" priority="28" operator="greaterThan">
      <formula>$F$10</formula>
    </cfRule>
  </conditionalFormatting>
  <conditionalFormatting sqref="F40">
    <cfRule type="cellIs" dxfId="9306" priority="27" operator="greaterThan">
      <formula>$F$10</formula>
    </cfRule>
  </conditionalFormatting>
  <conditionalFormatting sqref="J40">
    <cfRule type="cellIs" dxfId="9305" priority="26" operator="greaterThan">
      <formula>$J$10</formula>
    </cfRule>
  </conditionalFormatting>
  <conditionalFormatting sqref="I40">
    <cfRule type="cellIs" dxfId="9304" priority="25" operator="greaterThan">
      <formula>$I$10</formula>
    </cfRule>
  </conditionalFormatting>
  <conditionalFormatting sqref="J40">
    <cfRule type="cellIs" dxfId="9303" priority="24" operator="greaterThan">
      <formula>$J$10</formula>
    </cfRule>
  </conditionalFormatting>
  <conditionalFormatting sqref="I40">
    <cfRule type="cellIs" dxfId="9302" priority="23" operator="greaterThan">
      <formula>$I$10</formula>
    </cfRule>
  </conditionalFormatting>
  <conditionalFormatting sqref="H40">
    <cfRule type="cellIs" dxfId="9301" priority="22" operator="greaterThan">
      <formula>$H$10</formula>
    </cfRule>
  </conditionalFormatting>
  <conditionalFormatting sqref="B40:D40">
    <cfRule type="cellIs" dxfId="9300" priority="21" operator="greaterThan">
      <formula>#REF!</formula>
    </cfRule>
  </conditionalFormatting>
  <conditionalFormatting sqref="E40">
    <cfRule type="cellIs" dxfId="9299" priority="20" operator="greaterThan">
      <formula>$E$10</formula>
    </cfRule>
  </conditionalFormatting>
  <conditionalFormatting sqref="B40:D40">
    <cfRule type="cellIs" dxfId="9298" priority="19" operator="greaterThan">
      <formula>#REF!</formula>
    </cfRule>
  </conditionalFormatting>
  <conditionalFormatting sqref="E40">
    <cfRule type="cellIs" dxfId="9297" priority="18" operator="greaterThan">
      <formula>$E$10</formula>
    </cfRule>
  </conditionalFormatting>
  <conditionalFormatting sqref="G40">
    <cfRule type="cellIs" dxfId="9296" priority="17" operator="greaterThan">
      <formula>$G$10</formula>
    </cfRule>
  </conditionalFormatting>
  <conditionalFormatting sqref="K40">
    <cfRule type="cellIs" dxfId="9295" priority="16" operator="greaterThan">
      <formula>$K$10</formula>
    </cfRule>
  </conditionalFormatting>
  <conditionalFormatting sqref="K40">
    <cfRule type="cellIs" dxfId="9294" priority="15" operator="greaterThan">
      <formula>$K$10</formula>
    </cfRule>
  </conditionalFormatting>
  <conditionalFormatting sqref="F41">
    <cfRule type="cellIs" dxfId="9293" priority="14" operator="greaterThan">
      <formula>$F$10</formula>
    </cfRule>
  </conditionalFormatting>
  <conditionalFormatting sqref="F41">
    <cfRule type="cellIs" dxfId="9292" priority="13" operator="greaterThan">
      <formula>$F$10</formula>
    </cfRule>
  </conditionalFormatting>
  <conditionalFormatting sqref="J41">
    <cfRule type="cellIs" dxfId="9291" priority="12" operator="greaterThan">
      <formula>$J$10</formula>
    </cfRule>
  </conditionalFormatting>
  <conditionalFormatting sqref="I41">
    <cfRule type="cellIs" dxfId="9290" priority="11" operator="greaterThan">
      <formula>$I$10</formula>
    </cfRule>
  </conditionalFormatting>
  <conditionalFormatting sqref="J41">
    <cfRule type="cellIs" dxfId="9289" priority="10" operator="greaterThan">
      <formula>$J$10</formula>
    </cfRule>
  </conditionalFormatting>
  <conditionalFormatting sqref="I41">
    <cfRule type="cellIs" dxfId="9288" priority="9" operator="greaterThan">
      <formula>$I$10</formula>
    </cfRule>
  </conditionalFormatting>
  <conditionalFormatting sqref="H41">
    <cfRule type="cellIs" dxfId="9287" priority="8" operator="greaterThan">
      <formula>$H$10</formula>
    </cfRule>
  </conditionalFormatting>
  <conditionalFormatting sqref="B41:D41">
    <cfRule type="cellIs" dxfId="9286" priority="7" operator="greaterThan">
      <formula>#REF!</formula>
    </cfRule>
  </conditionalFormatting>
  <conditionalFormatting sqref="E41">
    <cfRule type="cellIs" dxfId="9285" priority="6" operator="greaterThan">
      <formula>$E$10</formula>
    </cfRule>
  </conditionalFormatting>
  <conditionalFormatting sqref="B41:D41">
    <cfRule type="cellIs" dxfId="9284" priority="5" operator="greaterThan">
      <formula>#REF!</formula>
    </cfRule>
  </conditionalFormatting>
  <conditionalFormatting sqref="E41">
    <cfRule type="cellIs" dxfId="9283" priority="4" operator="greaterThan">
      <formula>$E$10</formula>
    </cfRule>
  </conditionalFormatting>
  <conditionalFormatting sqref="G41">
    <cfRule type="cellIs" dxfId="9282" priority="3" operator="greaterThan">
      <formula>$G$10</formula>
    </cfRule>
  </conditionalFormatting>
  <conditionalFormatting sqref="K41">
    <cfRule type="cellIs" dxfId="9281" priority="2" operator="greaterThan">
      <formula>$K$10</formula>
    </cfRule>
  </conditionalFormatting>
  <conditionalFormatting sqref="K41">
    <cfRule type="cellIs" dxfId="9280" priority="1" operator="greaterThan">
      <formula>$K$10</formula>
    </cfRule>
  </conditionalFormatting>
  <printOptions horizontalCentered="1"/>
  <pageMargins left="0.3" right="0.3" top="0.3" bottom="0.3" header="0.1" footer="0.1"/>
  <pageSetup paperSize="9" scale="51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8963-E7DE-4786-A511-AB76E4934F42}">
  <sheetPr>
    <pageSetUpPr fitToPage="1"/>
  </sheetPr>
  <dimension ref="A1:P89"/>
  <sheetViews>
    <sheetView showGridLines="0" view="pageBreakPreview" topLeftCell="A16" zoomScale="75" zoomScaleNormal="75" zoomScaleSheetLayoutView="75" workbookViewId="0">
      <selection activeCell="H42" sqref="H42"/>
    </sheetView>
  </sheetViews>
  <sheetFormatPr defaultColWidth="9.140625" defaultRowHeight="12.75"/>
  <cols>
    <col min="1" max="1" width="10.5703125" style="7" customWidth="1"/>
    <col min="2" max="11" width="12.28515625" style="8" customWidth="1"/>
    <col min="12" max="12" width="12.28515625" style="7" customWidth="1"/>
    <col min="13" max="13" width="12.28515625" style="73" customWidth="1"/>
    <col min="14" max="16" width="12.28515625" style="7" customWidth="1"/>
    <col min="17" max="28" width="9.85546875" style="7" customWidth="1"/>
    <col min="29" max="16384" width="9.140625" style="7"/>
  </cols>
  <sheetData>
    <row r="1" spans="1:16" ht="15" customHeight="1">
      <c r="A1" s="631"/>
      <c r="B1" s="838"/>
      <c r="C1" s="659" t="s">
        <v>49</v>
      </c>
      <c r="D1" s="660"/>
      <c r="E1" s="660"/>
      <c r="F1" s="660"/>
      <c r="G1" s="660"/>
      <c r="H1" s="660"/>
      <c r="I1" s="660"/>
      <c r="J1" s="660"/>
      <c r="K1" s="660"/>
      <c r="L1" s="661"/>
      <c r="M1" s="846" t="s">
        <v>43</v>
      </c>
      <c r="N1" s="846"/>
      <c r="O1" s="592" t="s">
        <v>47</v>
      </c>
      <c r="P1" s="593"/>
    </row>
    <row r="2" spans="1:16" ht="15" customHeight="1">
      <c r="A2" s="839"/>
      <c r="B2" s="840"/>
      <c r="C2" s="843"/>
      <c r="D2" s="844"/>
      <c r="E2" s="844"/>
      <c r="F2" s="844"/>
      <c r="G2" s="844"/>
      <c r="H2" s="844"/>
      <c r="I2" s="844"/>
      <c r="J2" s="844"/>
      <c r="K2" s="844"/>
      <c r="L2" s="845"/>
      <c r="M2" s="573" t="s">
        <v>44</v>
      </c>
      <c r="N2" s="573"/>
      <c r="O2" s="574" t="s">
        <v>48</v>
      </c>
      <c r="P2" s="594"/>
    </row>
    <row r="3" spans="1:16" ht="15" customHeight="1">
      <c r="A3" s="839"/>
      <c r="B3" s="840"/>
      <c r="C3" s="847">
        <v>44593</v>
      </c>
      <c r="D3" s="848"/>
      <c r="E3" s="848"/>
      <c r="F3" s="848"/>
      <c r="G3" s="646" t="s">
        <v>30</v>
      </c>
      <c r="H3" s="646"/>
      <c r="I3" s="851">
        <v>44620</v>
      </c>
      <c r="J3" s="851"/>
      <c r="K3" s="851"/>
      <c r="L3" s="852"/>
      <c r="M3" s="573" t="s">
        <v>45</v>
      </c>
      <c r="N3" s="573"/>
      <c r="O3" s="575">
        <v>38838</v>
      </c>
      <c r="P3" s="595"/>
    </row>
    <row r="4" spans="1:16" ht="15" customHeight="1" thickBot="1">
      <c r="A4" s="841"/>
      <c r="B4" s="842"/>
      <c r="C4" s="849"/>
      <c r="D4" s="850"/>
      <c r="E4" s="850"/>
      <c r="F4" s="850"/>
      <c r="G4" s="648"/>
      <c r="H4" s="648"/>
      <c r="I4" s="853"/>
      <c r="J4" s="853"/>
      <c r="K4" s="853"/>
      <c r="L4" s="854"/>
      <c r="M4" s="855" t="s">
        <v>46</v>
      </c>
      <c r="N4" s="855"/>
      <c r="O4" s="596" t="s">
        <v>110</v>
      </c>
      <c r="P4" s="597"/>
    </row>
    <row r="5" spans="1:16" ht="17.100000000000001" customHeight="1" thickBot="1">
      <c r="A5" s="667" t="s">
        <v>54</v>
      </c>
      <c r="B5" s="668"/>
      <c r="C5" s="669"/>
      <c r="D5" s="640" t="s">
        <v>50</v>
      </c>
      <c r="E5" s="641"/>
      <c r="F5" s="642"/>
      <c r="G5" s="650" t="s">
        <v>51</v>
      </c>
      <c r="H5" s="651"/>
      <c r="I5" s="652"/>
      <c r="J5" s="650" t="s">
        <v>52</v>
      </c>
      <c r="K5" s="651"/>
      <c r="L5" s="651"/>
      <c r="M5" s="652"/>
      <c r="N5" s="598" t="s">
        <v>53</v>
      </c>
      <c r="O5" s="599"/>
      <c r="P5" s="600"/>
    </row>
    <row r="6" spans="1:16" ht="17.100000000000001" customHeight="1">
      <c r="A6" s="85"/>
      <c r="B6" s="85"/>
      <c r="C6" s="86"/>
      <c r="D6" s="86"/>
      <c r="E6" s="86"/>
      <c r="F6" s="86"/>
      <c r="G6" s="86"/>
      <c r="H6" s="86"/>
      <c r="I6" s="86"/>
      <c r="J6" s="86"/>
      <c r="K6" s="189"/>
      <c r="M6" s="7"/>
    </row>
    <row r="7" spans="1:16" ht="17.100000000000001" customHeight="1">
      <c r="A7" s="190" t="s">
        <v>89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P7" s="77" t="s">
        <v>74</v>
      </c>
    </row>
    <row r="8" spans="1:16" ht="17.100000000000001" customHeight="1">
      <c r="A8" s="611" t="s">
        <v>90</v>
      </c>
      <c r="B8" s="589" t="s">
        <v>26</v>
      </c>
      <c r="C8" s="590"/>
      <c r="D8" s="590"/>
      <c r="E8" s="591"/>
      <c r="F8" s="250" t="s">
        <v>25</v>
      </c>
      <c r="G8" s="289" t="s">
        <v>104</v>
      </c>
      <c r="H8" s="589" t="s">
        <v>27</v>
      </c>
      <c r="I8" s="590"/>
      <c r="J8" s="591"/>
      <c r="K8" s="250" t="s">
        <v>111</v>
      </c>
      <c r="L8" s="670" t="s">
        <v>9</v>
      </c>
      <c r="M8" s="677" t="s">
        <v>93</v>
      </c>
      <c r="N8" s="835"/>
      <c r="O8" s="835"/>
      <c r="P8" s="836"/>
    </row>
    <row r="9" spans="1:16" ht="17.100000000000001" customHeight="1">
      <c r="A9" s="612"/>
      <c r="B9" s="250" t="s">
        <v>160</v>
      </c>
      <c r="C9" s="250" t="s">
        <v>78</v>
      </c>
      <c r="D9" s="250" t="s">
        <v>121</v>
      </c>
      <c r="E9" s="250" t="s">
        <v>79</v>
      </c>
      <c r="F9" s="250" t="s">
        <v>23</v>
      </c>
      <c r="G9" s="250" t="s">
        <v>103</v>
      </c>
      <c r="H9" s="250" t="s">
        <v>80</v>
      </c>
      <c r="I9" s="250" t="s">
        <v>81</v>
      </c>
      <c r="J9" s="250" t="s">
        <v>122</v>
      </c>
      <c r="K9" s="250" t="s">
        <v>28</v>
      </c>
      <c r="L9" s="610"/>
      <c r="M9" s="612"/>
      <c r="N9" s="680"/>
      <c r="O9" s="680"/>
      <c r="P9" s="681"/>
    </row>
    <row r="10" spans="1:16" ht="17.100000000000001" customHeight="1">
      <c r="A10" s="94" t="s">
        <v>60</v>
      </c>
      <c r="B10" s="195">
        <v>3.504</v>
      </c>
      <c r="C10" s="195">
        <v>3.504</v>
      </c>
      <c r="D10" s="195">
        <v>3.504</v>
      </c>
      <c r="E10" s="195">
        <v>3.113</v>
      </c>
      <c r="F10" s="195">
        <v>4.0570000000000004</v>
      </c>
      <c r="G10" s="195">
        <v>3.9580000000000002</v>
      </c>
      <c r="H10" s="195">
        <v>2.6989999999999998</v>
      </c>
      <c r="I10" s="195">
        <v>5.1680000000000001</v>
      </c>
      <c r="J10" s="195">
        <v>3.7650000000000001</v>
      </c>
      <c r="K10" s="195">
        <v>1.895</v>
      </c>
      <c r="L10" s="195">
        <f t="shared" ref="L10:L39" si="0">+IF(D10=0,0,(SUMPRODUCT(D10:K10,D48:K48)/L48))</f>
        <v>3.6231825384732592</v>
      </c>
      <c r="M10" s="829"/>
      <c r="N10" s="830"/>
      <c r="O10" s="830"/>
      <c r="P10" s="831"/>
    </row>
    <row r="11" spans="1:16" ht="17.100000000000001" customHeight="1">
      <c r="A11" s="191">
        <f>+C3</f>
        <v>44593</v>
      </c>
      <c r="B11" s="280">
        <v>3.3831878757194924</v>
      </c>
      <c r="C11" s="280">
        <v>2.5415815867155738</v>
      </c>
      <c r="D11" s="280">
        <v>3.1098545329288587</v>
      </c>
      <c r="E11" s="280">
        <v>1.612014566997739</v>
      </c>
      <c r="F11" s="280">
        <v>4.2</v>
      </c>
      <c r="G11" s="280">
        <v>2</v>
      </c>
      <c r="H11" s="280">
        <v>2.1133824639712722</v>
      </c>
      <c r="I11" s="280">
        <v>5.1687031367837157</v>
      </c>
      <c r="J11" s="280">
        <v>3.5672527185135556</v>
      </c>
      <c r="K11" s="280">
        <v>0.85912280701754384</v>
      </c>
      <c r="L11" s="280">
        <f t="shared" si="0"/>
        <v>3.019046903334814</v>
      </c>
      <c r="M11" s="692"/>
      <c r="N11" s="693"/>
      <c r="O11" s="693"/>
      <c r="P11" s="694"/>
    </row>
    <row r="12" spans="1:16" ht="17.100000000000001" customHeight="1">
      <c r="A12" s="191">
        <f>+A11+1</f>
        <v>44594</v>
      </c>
      <c r="B12" s="280">
        <v>3.1614520052802071</v>
      </c>
      <c r="C12" s="280">
        <v>3.2149082633785993</v>
      </c>
      <c r="D12" s="280">
        <v>3.1692125367064357</v>
      </c>
      <c r="E12" s="280">
        <v>2.1169668782718118</v>
      </c>
      <c r="F12" s="280">
        <v>4.0671213071615435</v>
      </c>
      <c r="G12" s="280">
        <v>2</v>
      </c>
      <c r="H12" s="280">
        <v>2.2361746647870135</v>
      </c>
      <c r="I12" s="280">
        <v>4.0698635776947478</v>
      </c>
      <c r="J12" s="280">
        <v>3.517227890896772</v>
      </c>
      <c r="K12" s="280">
        <v>1.1641444981862152</v>
      </c>
      <c r="L12" s="280">
        <f t="shared" si="0"/>
        <v>3.2623622579270046</v>
      </c>
      <c r="M12" s="692"/>
      <c r="N12" s="693"/>
      <c r="O12" s="693"/>
      <c r="P12" s="694"/>
    </row>
    <row r="13" spans="1:16" ht="17.100000000000001" customHeight="1">
      <c r="A13" s="191">
        <f t="shared" ref="A13:A40" si="1">+A12+1</f>
        <v>44595</v>
      </c>
      <c r="B13" s="280">
        <v>3.197248961313226</v>
      </c>
      <c r="C13" s="280">
        <v>3.0332464821259331</v>
      </c>
      <c r="D13" s="280">
        <v>3.1686809622008596</v>
      </c>
      <c r="E13" s="280">
        <v>1.9937471822116284</v>
      </c>
      <c r="F13" s="280">
        <v>3.9306907520765515</v>
      </c>
      <c r="G13" s="280">
        <v>2</v>
      </c>
      <c r="H13" s="280">
        <v>2.8190483257904839</v>
      </c>
      <c r="I13" s="280">
        <v>4.3166811394574633</v>
      </c>
      <c r="J13" s="280">
        <v>3.5764260113281376</v>
      </c>
      <c r="K13" s="280">
        <v>0.96293417922283897</v>
      </c>
      <c r="L13" s="280">
        <f t="shared" si="0"/>
        <v>3.048220653020639</v>
      </c>
      <c r="M13" s="692"/>
      <c r="N13" s="693"/>
      <c r="O13" s="693"/>
      <c r="P13" s="694"/>
    </row>
    <row r="14" spans="1:16" ht="17.100000000000001" customHeight="1">
      <c r="A14" s="191">
        <f t="shared" si="1"/>
        <v>44596</v>
      </c>
      <c r="B14" s="280">
        <v>3.3064722476935358</v>
      </c>
      <c r="C14" s="280">
        <v>3.1465863766416806</v>
      </c>
      <c r="D14" s="280">
        <v>3.2809209657567373</v>
      </c>
      <c r="E14" s="280">
        <v>2.0548926143408712</v>
      </c>
      <c r="F14" s="280">
        <v>3.7935645384359518</v>
      </c>
      <c r="G14" s="280">
        <v>2</v>
      </c>
      <c r="H14" s="280">
        <v>2.757641861237313</v>
      </c>
      <c r="I14" s="280">
        <v>4.534859030782826</v>
      </c>
      <c r="J14" s="280">
        <v>3.5617981061768331</v>
      </c>
      <c r="K14" s="280">
        <v>1.0262646096306685</v>
      </c>
      <c r="L14" s="280">
        <f t="shared" si="0"/>
        <v>3.2352695125313065</v>
      </c>
      <c r="M14" s="692"/>
      <c r="N14" s="693"/>
      <c r="O14" s="693"/>
      <c r="P14" s="694"/>
    </row>
    <row r="15" spans="1:16" ht="17.100000000000001" customHeight="1">
      <c r="A15" s="191">
        <f t="shared" si="1"/>
        <v>44597</v>
      </c>
      <c r="B15" s="280">
        <v>3.3829570737342993</v>
      </c>
      <c r="C15" s="280">
        <v>3.187416794794149</v>
      </c>
      <c r="D15" s="280">
        <v>3.3490964378741768</v>
      </c>
      <c r="E15" s="280">
        <v>2.0507369385969612</v>
      </c>
      <c r="F15" s="280">
        <v>3.7391829391517222</v>
      </c>
      <c r="G15" s="280">
        <v>2</v>
      </c>
      <c r="H15" s="280">
        <v>2.5671091406196873</v>
      </c>
      <c r="I15" s="280">
        <v>4.4429589271032066</v>
      </c>
      <c r="J15" s="280">
        <v>3.5334516252631465</v>
      </c>
      <c r="K15" s="280">
        <v>0.85691607284243865</v>
      </c>
      <c r="L15" s="280">
        <f t="shared" si="0"/>
        <v>3.1576321944831061</v>
      </c>
      <c r="M15" s="692"/>
      <c r="N15" s="693"/>
      <c r="O15" s="693"/>
      <c r="P15" s="694"/>
    </row>
    <row r="16" spans="1:16" ht="17.100000000000001" customHeight="1">
      <c r="A16" s="191">
        <f t="shared" si="1"/>
        <v>44598</v>
      </c>
      <c r="B16" s="280">
        <v>3.4883863847965926</v>
      </c>
      <c r="C16" s="280">
        <v>2.5614655587646569</v>
      </c>
      <c r="D16" s="280">
        <v>3.259116650865078</v>
      </c>
      <c r="E16" s="280">
        <v>1.9681633390323416</v>
      </c>
      <c r="F16" s="280">
        <v>3.7666174690010514</v>
      </c>
      <c r="G16" s="280">
        <v>2</v>
      </c>
      <c r="H16" s="280">
        <v>2.3556538919290309</v>
      </c>
      <c r="I16" s="280">
        <v>4.2462661332582599</v>
      </c>
      <c r="J16" s="280">
        <v>3.5036504704455904</v>
      </c>
      <c r="K16" s="280">
        <v>1.0809951010410288</v>
      </c>
      <c r="L16" s="280">
        <f t="shared" si="0"/>
        <v>3.1836534647150612</v>
      </c>
      <c r="M16" s="692"/>
      <c r="N16" s="693"/>
      <c r="O16" s="693"/>
      <c r="P16" s="694"/>
    </row>
    <row r="17" spans="1:16" ht="17.100000000000001" customHeight="1">
      <c r="A17" s="191">
        <f t="shared" si="1"/>
        <v>44599</v>
      </c>
      <c r="B17" s="280">
        <v>3.2866902443669157</v>
      </c>
      <c r="C17" s="280">
        <v>2.9989401832797049</v>
      </c>
      <c r="D17" s="280">
        <v>3.2445927516984008</v>
      </c>
      <c r="E17" s="280">
        <v>2.0888495989327733</v>
      </c>
      <c r="F17" s="280">
        <v>3.6237496541912027</v>
      </c>
      <c r="G17" s="280">
        <v>2</v>
      </c>
      <c r="H17" s="280">
        <v>2.853804711663956</v>
      </c>
      <c r="I17" s="280">
        <v>4.2512992136816958</v>
      </c>
      <c r="J17" s="280">
        <v>3.5410329508906022</v>
      </c>
      <c r="K17" s="280">
        <v>1.1372755834829442</v>
      </c>
      <c r="L17" s="280">
        <f t="shared" si="0"/>
        <v>3.2674680909321623</v>
      </c>
      <c r="M17" s="692"/>
      <c r="N17" s="693"/>
      <c r="O17" s="693"/>
      <c r="P17" s="694"/>
    </row>
    <row r="18" spans="1:16" ht="17.100000000000001" customHeight="1">
      <c r="A18" s="191">
        <f t="shared" si="1"/>
        <v>44600</v>
      </c>
      <c r="B18" s="280">
        <v>3.2950474026401291</v>
      </c>
      <c r="C18" s="280">
        <v>2.9295286994699694</v>
      </c>
      <c r="D18" s="280">
        <v>3.2380044810550288</v>
      </c>
      <c r="E18" s="280">
        <v>1.6480496934421445</v>
      </c>
      <c r="F18" s="280">
        <v>3.7359286237061307</v>
      </c>
      <c r="G18" s="280">
        <v>2</v>
      </c>
      <c r="H18" s="280">
        <v>2.7101450260848581</v>
      </c>
      <c r="I18" s="280">
        <v>3.9018690020951188</v>
      </c>
      <c r="J18" s="280">
        <v>3.6999454232093787</v>
      </c>
      <c r="K18" s="280">
        <v>0.93142757417102962</v>
      </c>
      <c r="L18" s="280">
        <f t="shared" si="0"/>
        <v>3.2051322587247717</v>
      </c>
      <c r="M18" s="692"/>
      <c r="N18" s="693"/>
      <c r="O18" s="693"/>
      <c r="P18" s="694"/>
    </row>
    <row r="19" spans="1:16" ht="17.100000000000001" customHeight="1">
      <c r="A19" s="191">
        <f t="shared" si="1"/>
        <v>44601</v>
      </c>
      <c r="B19" s="280">
        <v>3.0138511880162788</v>
      </c>
      <c r="C19" s="280">
        <v>2.9844858071743858</v>
      </c>
      <c r="D19" s="280">
        <v>3.0094628486902693</v>
      </c>
      <c r="E19" s="280">
        <v>2.0337176345239816</v>
      </c>
      <c r="F19" s="280">
        <v>3.7203771471993923</v>
      </c>
      <c r="G19" s="280">
        <v>2</v>
      </c>
      <c r="H19" s="280">
        <v>2.8720844383366519</v>
      </c>
      <c r="I19" s="280">
        <v>4.170074906320191</v>
      </c>
      <c r="J19" s="280">
        <v>3.5633465760230472</v>
      </c>
      <c r="K19" s="280">
        <v>1.0483838383838384</v>
      </c>
      <c r="L19" s="280">
        <f t="shared" si="0"/>
        <v>3.0867782513846396</v>
      </c>
      <c r="M19" s="692"/>
      <c r="N19" s="693"/>
      <c r="O19" s="693"/>
      <c r="P19" s="694"/>
    </row>
    <row r="20" spans="1:16" ht="17.100000000000001" customHeight="1">
      <c r="A20" s="191">
        <f t="shared" si="1"/>
        <v>44602</v>
      </c>
      <c r="B20" s="280">
        <v>3.0393119063667053</v>
      </c>
      <c r="C20" s="280">
        <v>2.2531107767867744</v>
      </c>
      <c r="D20" s="280">
        <v>2.8447732432779738</v>
      </c>
      <c r="E20" s="280">
        <v>1.8579924414218745</v>
      </c>
      <c r="F20" s="280">
        <v>3.7708345968529939</v>
      </c>
      <c r="G20" s="280">
        <v>2.0911242603550293</v>
      </c>
      <c r="H20" s="280">
        <v>2.7358828916949678</v>
      </c>
      <c r="I20" s="280">
        <v>4.0226300313200971</v>
      </c>
      <c r="J20" s="280">
        <v>3.5073804338310715</v>
      </c>
      <c r="K20" s="280">
        <v>1.0521808014911462</v>
      </c>
      <c r="L20" s="280">
        <f t="shared" si="0"/>
        <v>2.8560002484811284</v>
      </c>
      <c r="M20" s="692"/>
      <c r="N20" s="693"/>
      <c r="O20" s="693"/>
      <c r="P20" s="694"/>
    </row>
    <row r="21" spans="1:16" ht="17.100000000000001" customHeight="1">
      <c r="A21" s="191">
        <f t="shared" si="1"/>
        <v>44603</v>
      </c>
      <c r="B21" s="280">
        <v>3.3318027177041776</v>
      </c>
      <c r="C21" s="280">
        <v>2.7590822736518295</v>
      </c>
      <c r="D21" s="280">
        <v>3.1205073031944841</v>
      </c>
      <c r="E21" s="280">
        <v>1.4607538685708221</v>
      </c>
      <c r="F21" s="280">
        <v>4.2027156374174002</v>
      </c>
      <c r="G21" s="280">
        <v>2.1</v>
      </c>
      <c r="H21" s="280">
        <v>2.8471896392036022</v>
      </c>
      <c r="I21" s="280">
        <v>4.1311387629879919</v>
      </c>
      <c r="J21" s="280">
        <v>3.372644748914114</v>
      </c>
      <c r="K21" s="280">
        <v>0.67231638418079087</v>
      </c>
      <c r="L21" s="280">
        <f t="shared" si="0"/>
        <v>3.2086974068318681</v>
      </c>
      <c r="M21" s="692"/>
      <c r="N21" s="693"/>
      <c r="O21" s="693"/>
      <c r="P21" s="694"/>
    </row>
    <row r="22" spans="1:16" ht="17.100000000000001" customHeight="1">
      <c r="A22" s="191">
        <f t="shared" si="1"/>
        <v>44604</v>
      </c>
      <c r="B22" s="280">
        <v>2.7880774829063593</v>
      </c>
      <c r="C22" s="280">
        <v>3.2036555163665361</v>
      </c>
      <c r="D22" s="280">
        <v>2.8864286519850846</v>
      </c>
      <c r="E22" s="280">
        <v>1.5342608444085428</v>
      </c>
      <c r="F22" s="280">
        <v>3.94173383502388</v>
      </c>
      <c r="G22" s="280">
        <v>2.1</v>
      </c>
      <c r="H22" s="280">
        <v>2.5230059534090317</v>
      </c>
      <c r="I22" s="280">
        <v>3.3777805844819375</v>
      </c>
      <c r="J22" s="280">
        <v>3.492567047593762</v>
      </c>
      <c r="K22" s="280">
        <v>0.890957696827262</v>
      </c>
      <c r="L22" s="280">
        <f t="shared" si="0"/>
        <v>2.8944498312013662</v>
      </c>
      <c r="M22" s="692"/>
      <c r="N22" s="693"/>
      <c r="O22" s="693"/>
      <c r="P22" s="694"/>
    </row>
    <row r="23" spans="1:16" ht="17.100000000000001" customHeight="1">
      <c r="A23" s="191">
        <f t="shared" si="1"/>
        <v>44605</v>
      </c>
      <c r="B23" s="280">
        <v>3.1160081797070447</v>
      </c>
      <c r="C23" s="280">
        <v>3.1652501673912754</v>
      </c>
      <c r="D23" s="280">
        <v>3.1263337001716409</v>
      </c>
      <c r="E23" s="280">
        <v>1.6463233038952581</v>
      </c>
      <c r="F23" s="280">
        <v>4.1115359541798115</v>
      </c>
      <c r="G23" s="280">
        <v>2.1</v>
      </c>
      <c r="H23" s="280">
        <v>2.6431196557442385</v>
      </c>
      <c r="I23" s="280">
        <v>4.186814005026263</v>
      </c>
      <c r="J23" s="280">
        <v>3.4391540418708066</v>
      </c>
      <c r="K23" s="280">
        <v>0.86460475008862103</v>
      </c>
      <c r="L23" s="280">
        <f>+IF(D23=0,0,(SUMPRODUCT(D23:K23,D61:K61)/L61))</f>
        <v>3.1742274714850929</v>
      </c>
      <c r="M23" s="692"/>
      <c r="N23" s="693"/>
      <c r="O23" s="693"/>
      <c r="P23" s="694"/>
    </row>
    <row r="24" spans="1:16" ht="17.100000000000001" customHeight="1">
      <c r="A24" s="191">
        <f t="shared" si="1"/>
        <v>44606</v>
      </c>
      <c r="B24" s="280">
        <v>3.1838286668209803</v>
      </c>
      <c r="C24" s="280">
        <v>3.2076082534585328</v>
      </c>
      <c r="D24" s="280">
        <v>3.1902998525495967</v>
      </c>
      <c r="E24" s="280">
        <v>1.5602040388850957</v>
      </c>
      <c r="F24" s="280">
        <v>4.0613052510005536</v>
      </c>
      <c r="G24" s="280">
        <v>1.8797202797202797</v>
      </c>
      <c r="H24" s="280">
        <v>2.7717601138120402</v>
      </c>
      <c r="I24" s="280">
        <v>4.912601501495784</v>
      </c>
      <c r="J24" s="280">
        <v>3.673111030598315</v>
      </c>
      <c r="K24" s="280">
        <v>0.99531730769230775</v>
      </c>
      <c r="L24" s="280">
        <f t="shared" si="0"/>
        <v>3.2829756037386</v>
      </c>
      <c r="M24" s="692"/>
      <c r="N24" s="693"/>
      <c r="O24" s="693"/>
      <c r="P24" s="694"/>
    </row>
    <row r="25" spans="1:16" ht="17.100000000000001" customHeight="1">
      <c r="A25" s="191">
        <f t="shared" si="1"/>
        <v>44607</v>
      </c>
      <c r="B25" s="280">
        <v>3.0675341335349686</v>
      </c>
      <c r="C25" s="280">
        <v>3.0109237188605045</v>
      </c>
      <c r="D25" s="280">
        <v>3.0551137360305711</v>
      </c>
      <c r="E25" s="280">
        <v>1.5333626191026042</v>
      </c>
      <c r="F25" s="280">
        <v>3.7754945861474649</v>
      </c>
      <c r="G25" s="280">
        <v>1.679646017699115</v>
      </c>
      <c r="H25" s="280">
        <v>2.4506201592422685</v>
      </c>
      <c r="I25" s="280">
        <v>4.5645093661920395</v>
      </c>
      <c r="J25" s="280">
        <v>3.6442022345057477</v>
      </c>
      <c r="K25" s="280">
        <v>0.94996262846465274</v>
      </c>
      <c r="L25" s="280">
        <f t="shared" si="0"/>
        <v>3.14089135677537</v>
      </c>
      <c r="M25" s="692"/>
      <c r="N25" s="693"/>
      <c r="O25" s="693"/>
      <c r="P25" s="694"/>
    </row>
    <row r="26" spans="1:16" ht="17.100000000000001" customHeight="1">
      <c r="A26" s="191">
        <f t="shared" si="1"/>
        <v>44608</v>
      </c>
      <c r="B26" s="280">
        <v>3.6330738864211809</v>
      </c>
      <c r="C26" s="280">
        <v>2.956582417933352</v>
      </c>
      <c r="D26" s="280">
        <v>3.464168074840428</v>
      </c>
      <c r="E26" s="280">
        <v>1.5469151179610441</v>
      </c>
      <c r="F26" s="280">
        <v>4.1165151057050489</v>
      </c>
      <c r="G26" s="280">
        <v>2</v>
      </c>
      <c r="H26" s="280">
        <v>2.6695141468804748</v>
      </c>
      <c r="I26" s="280">
        <v>5.1171113696049204</v>
      </c>
      <c r="J26" s="280">
        <v>3.5849091829531949</v>
      </c>
      <c r="K26" s="280">
        <v>0.93554796747967472</v>
      </c>
      <c r="L26" s="280">
        <f t="shared" si="0"/>
        <v>3.4171214790151074</v>
      </c>
      <c r="M26" s="692"/>
      <c r="N26" s="693"/>
      <c r="O26" s="693"/>
      <c r="P26" s="694"/>
    </row>
    <row r="27" spans="1:16" ht="17.100000000000001" customHeight="1">
      <c r="A27" s="191">
        <f t="shared" si="1"/>
        <v>44609</v>
      </c>
      <c r="B27" s="280">
        <v>3.3921007434315062</v>
      </c>
      <c r="C27" s="280">
        <v>3.2872812398222129</v>
      </c>
      <c r="D27" s="280">
        <v>3.3735822877495063</v>
      </c>
      <c r="E27" s="280">
        <v>1.6055133230172565</v>
      </c>
      <c r="F27" s="280">
        <v>4.4073767542281397</v>
      </c>
      <c r="G27" s="280">
        <v>2.0584033613445376</v>
      </c>
      <c r="H27" s="280">
        <v>2.8413696217881363</v>
      </c>
      <c r="I27" s="280">
        <v>4.9804878009941485</v>
      </c>
      <c r="J27" s="280">
        <v>3.4777096363651854</v>
      </c>
      <c r="K27" s="280">
        <v>1.0620931874338158</v>
      </c>
      <c r="L27" s="280">
        <f t="shared" si="0"/>
        <v>3.1380019900119978</v>
      </c>
      <c r="M27" s="692"/>
      <c r="N27" s="693"/>
      <c r="O27" s="693"/>
      <c r="P27" s="694"/>
    </row>
    <row r="28" spans="1:16" ht="17.100000000000001" customHeight="1">
      <c r="A28" s="191">
        <f t="shared" si="1"/>
        <v>44610</v>
      </c>
      <c r="B28" s="280">
        <v>3.20993133151664</v>
      </c>
      <c r="C28" s="280">
        <v>3.2440595702107919</v>
      </c>
      <c r="D28" s="280">
        <v>3.2158122301081677</v>
      </c>
      <c r="E28" s="280">
        <v>1.5436758528099062</v>
      </c>
      <c r="F28" s="280">
        <v>4.4278659869718924</v>
      </c>
      <c r="G28" s="280">
        <v>2.0163551401869158</v>
      </c>
      <c r="H28" s="280">
        <v>2.7987107332938628</v>
      </c>
      <c r="I28" s="280">
        <v>4.9765327267729269</v>
      </c>
      <c r="J28" s="280">
        <v>3.4281021838573591</v>
      </c>
      <c r="K28" s="280">
        <v>1.0596307151230948</v>
      </c>
      <c r="L28" s="280">
        <f t="shared" si="0"/>
        <v>3.3591756070165322</v>
      </c>
      <c r="M28" s="692"/>
      <c r="N28" s="693"/>
      <c r="O28" s="693"/>
      <c r="P28" s="694"/>
    </row>
    <row r="29" spans="1:16" ht="17.100000000000001" customHeight="1">
      <c r="A29" s="191">
        <f t="shared" si="1"/>
        <v>44611</v>
      </c>
      <c r="B29" s="280">
        <v>3.6408605066564332</v>
      </c>
      <c r="C29" s="280">
        <v>3.1151917642520823</v>
      </c>
      <c r="D29" s="280">
        <v>3.501407916425523</v>
      </c>
      <c r="E29" s="280">
        <v>1.4407658708536881</v>
      </c>
      <c r="F29" s="280">
        <v>4.3378015612306173</v>
      </c>
      <c r="G29" s="280">
        <v>2.0393574297188755</v>
      </c>
      <c r="H29" s="280">
        <v>2.879891361321127</v>
      </c>
      <c r="I29" s="280">
        <v>4.7926273183678649</v>
      </c>
      <c r="J29" s="280">
        <v>3.4159492812974981</v>
      </c>
      <c r="K29" s="280">
        <v>0.77092198581560289</v>
      </c>
      <c r="L29" s="280">
        <f t="shared" si="0"/>
        <v>3.17540955385142</v>
      </c>
      <c r="M29" s="692"/>
      <c r="N29" s="693"/>
      <c r="O29" s="693"/>
      <c r="P29" s="694"/>
    </row>
    <row r="30" spans="1:16" ht="17.100000000000001" customHeight="1">
      <c r="A30" s="191">
        <f t="shared" si="1"/>
        <v>44612</v>
      </c>
      <c r="B30" s="280">
        <v>3.4200125528723926</v>
      </c>
      <c r="C30" s="280">
        <v>3.0813027117875338</v>
      </c>
      <c r="D30" s="280">
        <v>3.365289515587254</v>
      </c>
      <c r="E30" s="280">
        <v>1.3522675514693516</v>
      </c>
      <c r="F30" s="280">
        <v>4.2927113629209943</v>
      </c>
      <c r="G30" s="280">
        <v>1</v>
      </c>
      <c r="H30" s="280">
        <v>2.4574039913265775</v>
      </c>
      <c r="I30" s="280">
        <v>5.0347212036086946</v>
      </c>
      <c r="J30" s="280">
        <v>3.5619845156474814</v>
      </c>
      <c r="K30" s="280">
        <v>0.82716575591985431</v>
      </c>
      <c r="L30" s="280">
        <f t="shared" si="0"/>
        <v>3.2882760583689099</v>
      </c>
      <c r="M30" s="692"/>
      <c r="N30" s="693"/>
      <c r="O30" s="693"/>
      <c r="P30" s="694"/>
    </row>
    <row r="31" spans="1:16" ht="17.100000000000001" customHeight="1">
      <c r="A31" s="191">
        <f t="shared" si="1"/>
        <v>44613</v>
      </c>
      <c r="B31" s="280">
        <v>3.4351648841931182</v>
      </c>
      <c r="C31" s="280">
        <v>3.1754334754918965</v>
      </c>
      <c r="D31" s="280">
        <v>3.3790036833484449</v>
      </c>
      <c r="E31" s="280">
        <v>1.4269960172956813</v>
      </c>
      <c r="F31" s="280">
        <v>4.3471463591478789</v>
      </c>
      <c r="G31" s="280">
        <v>1.3375494071146246</v>
      </c>
      <c r="H31" s="280">
        <v>2.801191505832946</v>
      </c>
      <c r="I31" s="280">
        <v>4.6628292608277047</v>
      </c>
      <c r="J31" s="280">
        <v>3.6334536098155024</v>
      </c>
      <c r="K31" s="280">
        <v>0.86503260482946687</v>
      </c>
      <c r="L31" s="280">
        <f t="shared" si="0"/>
        <v>3.3669232752778249</v>
      </c>
      <c r="M31" s="692"/>
      <c r="N31" s="693"/>
      <c r="O31" s="693"/>
      <c r="P31" s="694"/>
    </row>
    <row r="32" spans="1:16" ht="17.100000000000001" customHeight="1">
      <c r="A32" s="191">
        <f t="shared" si="1"/>
        <v>44614</v>
      </c>
      <c r="B32" s="280">
        <v>4.1226721114334213</v>
      </c>
      <c r="C32" s="280">
        <v>4.3121373726706</v>
      </c>
      <c r="D32" s="280">
        <v>4.1646364562179459</v>
      </c>
      <c r="E32" s="280">
        <v>4.2933258237730723</v>
      </c>
      <c r="F32" s="280">
        <v>4.3099177132957998</v>
      </c>
      <c r="G32" s="280">
        <v>0.6</v>
      </c>
      <c r="H32" s="280">
        <v>2.9219901506031762</v>
      </c>
      <c r="I32" s="280">
        <v>5.4587962695267702</v>
      </c>
      <c r="J32" s="280">
        <v>3.3043727681134496</v>
      </c>
      <c r="K32" s="280">
        <v>0.95538329594933369</v>
      </c>
      <c r="L32" s="280">
        <f t="shared" si="0"/>
        <v>3.831481338428429</v>
      </c>
      <c r="M32" s="692"/>
      <c r="N32" s="693"/>
      <c r="O32" s="693"/>
      <c r="P32" s="694"/>
    </row>
    <row r="33" spans="1:16" ht="17.100000000000001" customHeight="1">
      <c r="A33" s="191">
        <f t="shared" si="1"/>
        <v>44615</v>
      </c>
      <c r="B33" s="280">
        <v>6.8860433251159083</v>
      </c>
      <c r="C33" s="280">
        <v>7.6185709904172807</v>
      </c>
      <c r="D33" s="280">
        <v>7.1494148311311907</v>
      </c>
      <c r="E33" s="280">
        <v>7.2534901323832131</v>
      </c>
      <c r="F33" s="280">
        <v>3.9738156625794643</v>
      </c>
      <c r="G33" s="280">
        <v>0.6</v>
      </c>
      <c r="H33" s="280">
        <v>2.6897581274815852</v>
      </c>
      <c r="I33" s="280">
        <v>4.845416688250352</v>
      </c>
      <c r="J33" s="280">
        <v>3.2436555588955334</v>
      </c>
      <c r="K33" s="280">
        <v>0.96203030921522603</v>
      </c>
      <c r="L33" s="280">
        <f t="shared" si="0"/>
        <v>4.8541886524880935</v>
      </c>
      <c r="M33" s="692"/>
      <c r="N33" s="693"/>
      <c r="O33" s="693"/>
      <c r="P33" s="694"/>
    </row>
    <row r="34" spans="1:16" ht="17.100000000000001" customHeight="1">
      <c r="A34" s="191">
        <f t="shared" si="1"/>
        <v>44616</v>
      </c>
      <c r="B34" s="280">
        <v>2.6383740038362853</v>
      </c>
      <c r="C34" s="280">
        <v>2.8292974307940426</v>
      </c>
      <c r="D34" s="280">
        <v>2.6982530622339524</v>
      </c>
      <c r="E34" s="280">
        <v>1.5764238465961689</v>
      </c>
      <c r="F34" s="280">
        <v>3.6829375720984587</v>
      </c>
      <c r="G34" s="280">
        <v>0.6</v>
      </c>
      <c r="H34" s="280">
        <v>2.5461301670345273</v>
      </c>
      <c r="I34" s="280">
        <v>4.9733041222174004</v>
      </c>
      <c r="J34" s="280">
        <v>2.9969316576727167</v>
      </c>
      <c r="K34" s="280">
        <v>0.93557253760310533</v>
      </c>
      <c r="L34" s="280">
        <f t="shared" si="0"/>
        <v>2.6483047113727207</v>
      </c>
      <c r="M34" s="692"/>
      <c r="N34" s="693"/>
      <c r="O34" s="693"/>
      <c r="P34" s="694"/>
    </row>
    <row r="35" spans="1:16" ht="17.100000000000001" customHeight="1">
      <c r="A35" s="191">
        <f>+A34+1</f>
        <v>44617</v>
      </c>
      <c r="B35" s="280">
        <v>2.6614276132386494</v>
      </c>
      <c r="C35" s="280">
        <v>2.9610283723453965</v>
      </c>
      <c r="D35" s="280">
        <v>2.7403305725867599</v>
      </c>
      <c r="E35" s="280">
        <v>1.6767024699271038</v>
      </c>
      <c r="F35" s="280">
        <v>4.1474348554741578</v>
      </c>
      <c r="G35" s="280">
        <v>0.6</v>
      </c>
      <c r="H35" s="280">
        <v>2.5771179258164785</v>
      </c>
      <c r="I35" s="280">
        <v>4.1145884295577142</v>
      </c>
      <c r="J35" s="280">
        <v>3.184738294412091</v>
      </c>
      <c r="K35" s="280">
        <v>0.87893840330350992</v>
      </c>
      <c r="L35" s="280">
        <f t="shared" si="0"/>
        <v>3.0507519327446047</v>
      </c>
      <c r="M35" s="692"/>
      <c r="N35" s="693"/>
      <c r="O35" s="693"/>
      <c r="P35" s="694"/>
    </row>
    <row r="36" spans="1:16" ht="17.100000000000001" customHeight="1">
      <c r="A36" s="191">
        <f t="shared" si="1"/>
        <v>44618</v>
      </c>
      <c r="B36" s="280">
        <v>2.7118859463377758</v>
      </c>
      <c r="C36" s="280">
        <v>2.9687294825242865</v>
      </c>
      <c r="D36" s="280">
        <v>2.7858020780310691</v>
      </c>
      <c r="E36" s="280">
        <v>1.5854117486045036</v>
      </c>
      <c r="F36" s="280">
        <v>4.0107445764100591</v>
      </c>
      <c r="G36" s="280">
        <v>0.5</v>
      </c>
      <c r="H36" s="280">
        <v>2.3822202856292312</v>
      </c>
      <c r="I36" s="280">
        <v>4.6163179947941231</v>
      </c>
      <c r="J36" s="280">
        <v>3.0613319163968091</v>
      </c>
      <c r="K36" s="280">
        <v>0.91809908198797086</v>
      </c>
      <c r="L36" s="280">
        <f t="shared" si="0"/>
        <v>2.8659301620371913</v>
      </c>
      <c r="M36" s="692"/>
      <c r="N36" s="693"/>
      <c r="O36" s="693"/>
      <c r="P36" s="694"/>
    </row>
    <row r="37" spans="1:16" ht="17.100000000000001" customHeight="1">
      <c r="A37" s="191">
        <f t="shared" si="1"/>
        <v>44619</v>
      </c>
      <c r="B37" s="280">
        <v>2.9074190824947364</v>
      </c>
      <c r="C37" s="280">
        <v>3.0889274360826287</v>
      </c>
      <c r="D37" s="280">
        <v>2.9555052624129368</v>
      </c>
      <c r="E37" s="280">
        <v>1.8445379025976452</v>
      </c>
      <c r="F37" s="280">
        <v>4.156537952488141</v>
      </c>
      <c r="G37" s="280">
        <v>0.3</v>
      </c>
      <c r="H37" s="280">
        <v>2.4198082395126783</v>
      </c>
      <c r="I37" s="280">
        <v>4.7005253447133057</v>
      </c>
      <c r="J37" s="280">
        <v>3.2194385096828206</v>
      </c>
      <c r="K37" s="280">
        <v>0.93646161638901404</v>
      </c>
      <c r="L37" s="280">
        <f t="shared" si="0"/>
        <v>3.147454938204211</v>
      </c>
      <c r="M37" s="692"/>
      <c r="N37" s="693"/>
      <c r="O37" s="693"/>
      <c r="P37" s="694"/>
    </row>
    <row r="38" spans="1:16" ht="17.100000000000001" customHeight="1">
      <c r="A38" s="191">
        <f t="shared" si="1"/>
        <v>44620</v>
      </c>
      <c r="B38" s="280">
        <v>3.106705134485559</v>
      </c>
      <c r="C38" s="280">
        <v>2.8689294992720056</v>
      </c>
      <c r="D38" s="280">
        <v>3.0177957085164508</v>
      </c>
      <c r="E38" s="280">
        <v>1.7855330864989958</v>
      </c>
      <c r="F38" s="280">
        <v>3.6991633094974317</v>
      </c>
      <c r="G38" s="280">
        <v>2.2000000000000002</v>
      </c>
      <c r="H38" s="280">
        <v>2.5240046719306584</v>
      </c>
      <c r="I38" s="280">
        <v>4.7468816761384263</v>
      </c>
      <c r="J38" s="280">
        <v>3.2489649620991616</v>
      </c>
      <c r="K38" s="280">
        <v>0.96666335115421287</v>
      </c>
      <c r="L38" s="280">
        <f t="shared" si="0"/>
        <v>3.0864024626884463</v>
      </c>
      <c r="M38" s="692"/>
      <c r="N38" s="693"/>
      <c r="O38" s="693"/>
      <c r="P38" s="694"/>
    </row>
    <row r="39" spans="1:16" ht="17.100000000000001" hidden="1" customHeight="1">
      <c r="A39" s="191">
        <f t="shared" si="1"/>
        <v>44621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>
        <f t="shared" si="0"/>
        <v>0</v>
      </c>
      <c r="M39" s="692"/>
      <c r="N39" s="693"/>
      <c r="O39" s="693"/>
      <c r="P39" s="694"/>
    </row>
    <row r="40" spans="1:16" ht="17.100000000000001" hidden="1" customHeight="1">
      <c r="A40" s="191">
        <f t="shared" si="1"/>
        <v>44622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>
        <f>+IF(D40=0,0,(SUMPRODUCT(D40:K40,D78:K78)/L78))</f>
        <v>0</v>
      </c>
      <c r="M40" s="692"/>
      <c r="N40" s="693"/>
      <c r="O40" s="693"/>
      <c r="P40" s="694"/>
    </row>
    <row r="41" spans="1:16" ht="17.100000000000001" hidden="1" customHeight="1">
      <c r="A41" s="191">
        <v>31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>
        <f>+IF(D41=0,0,(SUMPRODUCT(D41:K41,D79:K79)/L79))</f>
        <v>0</v>
      </c>
      <c r="M41" s="692"/>
      <c r="N41" s="693"/>
      <c r="O41" s="693"/>
      <c r="P41" s="694"/>
    </row>
    <row r="42" spans="1:16" ht="17.100000000000001" customHeight="1">
      <c r="A42" s="181" t="s">
        <v>9</v>
      </c>
      <c r="B42" s="195">
        <f>SUMPRODUCT(B11:B41,B49:B79)/SUM(B49:B79)</f>
        <v>3.4445285472733591</v>
      </c>
      <c r="C42" s="195">
        <f t="shared" ref="C42:K42" si="2">SUMPRODUCT(C11:C41,C49:C79)/SUM(C49:C79)</f>
        <v>3.2929235886576476</v>
      </c>
      <c r="D42" s="195">
        <f>SUMPRODUCT(D11:D41,D49:D79)/SUM(D49:D79)</f>
        <v>3.3430694965350924</v>
      </c>
      <c r="E42" s="195">
        <f t="shared" si="2"/>
        <v>2.0059227010714911</v>
      </c>
      <c r="F42" s="195">
        <f t="shared" si="2"/>
        <v>4.0105916065982479</v>
      </c>
      <c r="G42" s="195">
        <f>IFERROR(SUMPRODUCT(G11:G41,G49:G79)/SUM(G49:G79),0)</f>
        <v>1.5103407717188881</v>
      </c>
      <c r="H42" s="195">
        <f>SUMPRODUCT(H11:H41,H49:H79)/SUM(H49:H79)</f>
        <v>2.6035166261223677</v>
      </c>
      <c r="I42" s="195">
        <f>SUMPRODUCT(I11:I41,I49:I79)/SUM(I49:I79)</f>
        <v>4.5341182493200023</v>
      </c>
      <c r="J42" s="195">
        <f>SUMPRODUCT(J11:J41,J49:J79)/SUM(J49:J79)</f>
        <v>3.4533589848560631</v>
      </c>
      <c r="K42" s="195">
        <f t="shared" si="2"/>
        <v>0.9560955583880768</v>
      </c>
      <c r="L42" s="195">
        <f>SUMPRODUCT(L11:L41,L49:L79)/SUM(L49:L79)</f>
        <v>3.2436182553957629</v>
      </c>
      <c r="M42" s="829"/>
      <c r="N42" s="830"/>
      <c r="O42" s="830"/>
      <c r="P42" s="831"/>
    </row>
    <row r="43" spans="1:16" ht="15" customHeight="1">
      <c r="A43" s="181" t="s">
        <v>42</v>
      </c>
      <c r="B43" s="197">
        <f t="shared" ref="B43:L43" si="3">+B42-B10</f>
        <v>-5.9471452726640894E-2</v>
      </c>
      <c r="C43" s="197">
        <f>+C42-C10</f>
        <v>-0.21107641134235244</v>
      </c>
      <c r="D43" s="197">
        <f>+D42-D10</f>
        <v>-0.16093050346490756</v>
      </c>
      <c r="E43" s="197">
        <f>+E42-E10</f>
        <v>-1.1070772989285089</v>
      </c>
      <c r="F43" s="197">
        <f t="shared" si="3"/>
        <v>-4.6408393401752512E-2</v>
      </c>
      <c r="G43" s="197">
        <f t="shared" si="3"/>
        <v>-2.447659228281112</v>
      </c>
      <c r="H43" s="197">
        <f t="shared" si="3"/>
        <v>-9.5483373877632172E-2</v>
      </c>
      <c r="I43" s="197">
        <f>+I42-I10</f>
        <v>-0.63388175067999786</v>
      </c>
      <c r="J43" s="197">
        <f t="shared" si="3"/>
        <v>-0.31164101514393705</v>
      </c>
      <c r="K43" s="197">
        <f t="shared" si="3"/>
        <v>-0.93890444161192321</v>
      </c>
      <c r="L43" s="197">
        <f t="shared" si="3"/>
        <v>-0.37956428307749634</v>
      </c>
      <c r="M43" s="832"/>
      <c r="N43" s="833"/>
      <c r="O43" s="833"/>
      <c r="P43" s="834"/>
    </row>
    <row r="44" spans="1:16" ht="15" customHeight="1">
      <c r="A44" s="192"/>
      <c r="B44" s="193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</row>
    <row r="45" spans="1:16" ht="15" customHeight="1">
      <c r="A45" s="190" t="s">
        <v>91</v>
      </c>
      <c r="O45" s="73"/>
      <c r="P45" s="77" t="s">
        <v>68</v>
      </c>
    </row>
    <row r="46" spans="1:16" ht="15" customHeight="1">
      <c r="A46" s="611" t="s">
        <v>90</v>
      </c>
      <c r="B46" s="589" t="s">
        <v>26</v>
      </c>
      <c r="C46" s="590"/>
      <c r="D46" s="590"/>
      <c r="E46" s="591"/>
      <c r="F46" s="250" t="s">
        <v>25</v>
      </c>
      <c r="G46" s="289" t="s">
        <v>104</v>
      </c>
      <c r="H46" s="589" t="s">
        <v>27</v>
      </c>
      <c r="I46" s="590"/>
      <c r="J46" s="591"/>
      <c r="K46" s="250" t="s">
        <v>111</v>
      </c>
      <c r="L46" s="670" t="s">
        <v>9</v>
      </c>
      <c r="M46" s="677" t="s">
        <v>93</v>
      </c>
      <c r="N46" s="835"/>
      <c r="O46" s="835"/>
      <c r="P46" s="836"/>
    </row>
    <row r="47" spans="1:16" ht="15" customHeight="1">
      <c r="A47" s="612"/>
      <c r="B47" s="250" t="s">
        <v>160</v>
      </c>
      <c r="C47" s="250" t="s">
        <v>78</v>
      </c>
      <c r="D47" s="250" t="s">
        <v>121</v>
      </c>
      <c r="E47" s="250" t="s">
        <v>79</v>
      </c>
      <c r="F47" s="250" t="s">
        <v>23</v>
      </c>
      <c r="G47" s="250" t="s">
        <v>103</v>
      </c>
      <c r="H47" s="250" t="s">
        <v>80</v>
      </c>
      <c r="I47" s="250" t="s">
        <v>81</v>
      </c>
      <c r="J47" s="250" t="s">
        <v>122</v>
      </c>
      <c r="K47" s="250" t="s">
        <v>28</v>
      </c>
      <c r="L47" s="610"/>
      <c r="M47" s="612"/>
      <c r="N47" s="680"/>
      <c r="O47" s="680"/>
      <c r="P47" s="681"/>
    </row>
    <row r="48" spans="1:16" ht="15" customHeight="1">
      <c r="A48" s="94" t="s">
        <v>60</v>
      </c>
      <c r="B48" s="673">
        <v>2800</v>
      </c>
      <c r="C48" s="674"/>
      <c r="D48" s="293">
        <f>SUM(B48)</f>
        <v>2800</v>
      </c>
      <c r="E48" s="293">
        <v>1200</v>
      </c>
      <c r="F48" s="293">
        <v>2800</v>
      </c>
      <c r="G48" s="293">
        <v>88</v>
      </c>
      <c r="H48" s="293">
        <v>610</v>
      </c>
      <c r="I48" s="293">
        <v>660</v>
      </c>
      <c r="J48" s="293">
        <v>4188</v>
      </c>
      <c r="K48" s="293">
        <v>780</v>
      </c>
      <c r="L48" s="293">
        <f t="shared" ref="L48:L79" si="4">SUM(D48:K48)</f>
        <v>13126</v>
      </c>
      <c r="M48" s="837"/>
      <c r="N48" s="837"/>
      <c r="O48" s="837"/>
      <c r="P48" s="837"/>
    </row>
    <row r="49" spans="1:16" ht="15" customHeight="1">
      <c r="A49" s="191">
        <f t="shared" ref="A49:A78" si="5">+A11</f>
        <v>44593</v>
      </c>
      <c r="B49" s="290">
        <v>59.549290120000002</v>
      </c>
      <c r="C49" s="290">
        <v>59.549290120000002</v>
      </c>
      <c r="D49" s="290">
        <v>183.35508049999999</v>
      </c>
      <c r="E49" s="290">
        <v>57.707748359999997</v>
      </c>
      <c r="F49" s="290">
        <v>9.1105</v>
      </c>
      <c r="G49" s="290">
        <v>3.64</v>
      </c>
      <c r="H49" s="290">
        <v>38.08</v>
      </c>
      <c r="I49" s="290">
        <v>40.119999999999997</v>
      </c>
      <c r="J49" s="290">
        <v>147.24</v>
      </c>
      <c r="K49" s="290">
        <v>34.713000000000001</v>
      </c>
      <c r="L49" s="290">
        <f t="shared" si="4"/>
        <v>513.96632885999998</v>
      </c>
      <c r="M49" s="824"/>
      <c r="N49" s="824"/>
      <c r="O49" s="824"/>
      <c r="P49" s="824"/>
    </row>
    <row r="50" spans="1:16" ht="15" customHeight="1">
      <c r="A50" s="191">
        <f t="shared" si="5"/>
        <v>44594</v>
      </c>
      <c r="B50" s="290">
        <v>21.899243380000001</v>
      </c>
      <c r="C50" s="290">
        <v>21.899243380000001</v>
      </c>
      <c r="D50" s="290">
        <v>150.84683535000002</v>
      </c>
      <c r="E50" s="290">
        <v>49.917135020000003</v>
      </c>
      <c r="F50" s="290">
        <v>130.726</v>
      </c>
      <c r="G50" s="290">
        <v>3.5139999999999998</v>
      </c>
      <c r="H50" s="290">
        <v>34.44</v>
      </c>
      <c r="I50" s="290">
        <v>48.2</v>
      </c>
      <c r="J50" s="290">
        <v>156</v>
      </c>
      <c r="K50" s="290">
        <v>34.734000000000002</v>
      </c>
      <c r="L50" s="290">
        <f t="shared" si="4"/>
        <v>608.37797037000007</v>
      </c>
      <c r="M50" s="824"/>
      <c r="N50" s="824"/>
      <c r="O50" s="824"/>
      <c r="P50" s="824"/>
    </row>
    <row r="51" spans="1:16" ht="15" customHeight="1">
      <c r="A51" s="191">
        <f t="shared" si="5"/>
        <v>44595</v>
      </c>
      <c r="B51" s="290">
        <v>27.603093449999999</v>
      </c>
      <c r="C51" s="290">
        <v>27.603093449999999</v>
      </c>
      <c r="D51" s="290">
        <v>158.46317207000004</v>
      </c>
      <c r="E51" s="290">
        <v>73.534871669999987</v>
      </c>
      <c r="F51" s="290">
        <v>0</v>
      </c>
      <c r="G51" s="290">
        <v>3.63</v>
      </c>
      <c r="H51" s="290">
        <v>34.4</v>
      </c>
      <c r="I51" s="290">
        <v>53.52</v>
      </c>
      <c r="J51" s="290">
        <v>161.08000000000001</v>
      </c>
      <c r="K51" s="290">
        <v>39.721499999999999</v>
      </c>
      <c r="L51" s="290">
        <f t="shared" si="4"/>
        <v>524.34954373999994</v>
      </c>
      <c r="M51" s="824"/>
      <c r="N51" s="824"/>
      <c r="O51" s="824"/>
      <c r="P51" s="824"/>
    </row>
    <row r="52" spans="1:16" ht="15" customHeight="1">
      <c r="A52" s="191">
        <f t="shared" si="5"/>
        <v>44596</v>
      </c>
      <c r="B52" s="290">
        <v>16.879415059999999</v>
      </c>
      <c r="C52" s="290">
        <v>16.879415059999999</v>
      </c>
      <c r="D52" s="290">
        <v>105.62209702</v>
      </c>
      <c r="E52" s="290">
        <v>44.172081659999996</v>
      </c>
      <c r="F52" s="290">
        <v>85.6815</v>
      </c>
      <c r="G52" s="290">
        <v>2.2000000000000002</v>
      </c>
      <c r="H52" s="290">
        <v>21.4</v>
      </c>
      <c r="I52" s="290">
        <v>26.96</v>
      </c>
      <c r="J52" s="290">
        <v>82.68</v>
      </c>
      <c r="K52" s="290">
        <v>22.459499999999998</v>
      </c>
      <c r="L52" s="290">
        <f t="shared" si="4"/>
        <v>391.17517867999993</v>
      </c>
      <c r="M52" s="824"/>
      <c r="N52" s="824"/>
      <c r="O52" s="824"/>
      <c r="P52" s="824"/>
    </row>
    <row r="53" spans="1:16" ht="15" customHeight="1">
      <c r="A53" s="191">
        <f t="shared" si="5"/>
        <v>44597</v>
      </c>
      <c r="B53" s="290">
        <v>14.133205070000001</v>
      </c>
      <c r="C53" s="290">
        <v>14.133205070000001</v>
      </c>
      <c r="D53" s="290">
        <v>81.617216909999982</v>
      </c>
      <c r="E53" s="290">
        <v>37.877781710000001</v>
      </c>
      <c r="F53" s="290">
        <v>60.8645</v>
      </c>
      <c r="G53" s="290">
        <v>1.17</v>
      </c>
      <c r="H53" s="290">
        <v>19.04</v>
      </c>
      <c r="I53" s="290">
        <v>27.16</v>
      </c>
      <c r="J53" s="290">
        <v>78.8</v>
      </c>
      <c r="K53" s="290">
        <v>26.523</v>
      </c>
      <c r="L53" s="290">
        <f t="shared" si="4"/>
        <v>333.05249861999999</v>
      </c>
      <c r="M53" s="824"/>
      <c r="N53" s="824"/>
      <c r="O53" s="824"/>
      <c r="P53" s="824"/>
    </row>
    <row r="54" spans="1:16" ht="15" customHeight="1">
      <c r="A54" s="191">
        <f t="shared" si="5"/>
        <v>44598</v>
      </c>
      <c r="B54" s="290">
        <v>38.423450139999993</v>
      </c>
      <c r="C54" s="290">
        <v>38.423450139999993</v>
      </c>
      <c r="D54" s="290">
        <v>155.34320876999999</v>
      </c>
      <c r="E54" s="290">
        <v>61.155771869999995</v>
      </c>
      <c r="F54" s="290">
        <v>113.149</v>
      </c>
      <c r="G54" s="290">
        <v>0.53</v>
      </c>
      <c r="H54" s="290">
        <v>32.64</v>
      </c>
      <c r="I54" s="290">
        <v>49.4</v>
      </c>
      <c r="J54" s="290">
        <v>137.24</v>
      </c>
      <c r="K54" s="290">
        <v>34.292999999999999</v>
      </c>
      <c r="L54" s="290">
        <f t="shared" si="4"/>
        <v>583.75098063999997</v>
      </c>
      <c r="M54" s="824"/>
      <c r="N54" s="824"/>
      <c r="O54" s="824"/>
      <c r="P54" s="824"/>
    </row>
    <row r="55" spans="1:16" ht="15" customHeight="1">
      <c r="A55" s="191">
        <f t="shared" si="5"/>
        <v>44599</v>
      </c>
      <c r="B55" s="294">
        <v>17.029050080000001</v>
      </c>
      <c r="C55" s="294">
        <v>17.029050080000001</v>
      </c>
      <c r="D55" s="294">
        <v>116.39909861999999</v>
      </c>
      <c r="E55" s="294">
        <v>38.894473420000004</v>
      </c>
      <c r="F55" s="294">
        <v>101.212</v>
      </c>
      <c r="G55" s="294">
        <v>0.36</v>
      </c>
      <c r="H55" s="294">
        <v>31.08</v>
      </c>
      <c r="I55" s="294">
        <v>48.36</v>
      </c>
      <c r="J55" s="294">
        <v>102.4</v>
      </c>
      <c r="K55" s="294">
        <v>23.393999999999998</v>
      </c>
      <c r="L55" s="290">
        <f t="shared" si="4"/>
        <v>462.09957204</v>
      </c>
      <c r="M55" s="824"/>
      <c r="N55" s="824"/>
      <c r="O55" s="824"/>
      <c r="P55" s="824"/>
    </row>
    <row r="56" spans="1:16" ht="15" customHeight="1">
      <c r="A56" s="191">
        <f t="shared" si="5"/>
        <v>44600</v>
      </c>
      <c r="B56" s="294">
        <v>22.053190099999998</v>
      </c>
      <c r="C56" s="294">
        <v>22.053190099999998</v>
      </c>
      <c r="D56" s="294">
        <v>141.31207207</v>
      </c>
      <c r="E56" s="294">
        <v>43.510468400000001</v>
      </c>
      <c r="F56" s="294">
        <v>100.4255</v>
      </c>
      <c r="G56" s="294">
        <v>0.32</v>
      </c>
      <c r="H56" s="294">
        <v>29.96</v>
      </c>
      <c r="I56" s="294">
        <v>44.56</v>
      </c>
      <c r="J56" s="294">
        <v>126.04</v>
      </c>
      <c r="K56" s="294">
        <v>30.0825</v>
      </c>
      <c r="L56" s="290">
        <f t="shared" si="4"/>
        <v>516.21054046999996</v>
      </c>
      <c r="M56" s="824"/>
      <c r="N56" s="824"/>
      <c r="O56" s="824"/>
      <c r="P56" s="824"/>
    </row>
    <row r="57" spans="1:16" ht="15" customHeight="1">
      <c r="A57" s="191">
        <f t="shared" si="5"/>
        <v>44601</v>
      </c>
      <c r="B57" s="294">
        <v>7.6925450199999998</v>
      </c>
      <c r="C57" s="294">
        <v>7.6925450199999998</v>
      </c>
      <c r="D57" s="294">
        <v>51.476081809999997</v>
      </c>
      <c r="E57" s="294">
        <v>21.261973389999998</v>
      </c>
      <c r="F57" s="294">
        <v>50.006999999999998</v>
      </c>
      <c r="G57" s="294">
        <v>0.05</v>
      </c>
      <c r="H57" s="294">
        <v>14.68</v>
      </c>
      <c r="I57" s="294">
        <v>16.16</v>
      </c>
      <c r="J57" s="294">
        <v>43.32</v>
      </c>
      <c r="K57" s="294">
        <v>19.750499999999999</v>
      </c>
      <c r="L57" s="290">
        <f t="shared" si="4"/>
        <v>216.70555519999996</v>
      </c>
      <c r="M57" s="824"/>
      <c r="N57" s="824"/>
      <c r="O57" s="824"/>
      <c r="P57" s="824"/>
    </row>
    <row r="58" spans="1:16" ht="15" customHeight="1">
      <c r="A58" s="191">
        <f t="shared" si="5"/>
        <v>44602</v>
      </c>
      <c r="B58" s="294">
        <v>29.450891799999997</v>
      </c>
      <c r="C58" s="294">
        <v>29.450891799999997</v>
      </c>
      <c r="D58" s="294">
        <v>119.0217103</v>
      </c>
      <c r="E58" s="294">
        <v>49.106733349999999</v>
      </c>
      <c r="F58" s="294">
        <v>0</v>
      </c>
      <c r="G58" s="294">
        <v>1.69</v>
      </c>
      <c r="H58" s="294">
        <v>27.44</v>
      </c>
      <c r="I58" s="294">
        <v>41.28</v>
      </c>
      <c r="J58" s="294">
        <v>104</v>
      </c>
      <c r="K58" s="294">
        <v>33.799500000000002</v>
      </c>
      <c r="L58" s="290">
        <f t="shared" si="4"/>
        <v>376.33794365</v>
      </c>
      <c r="M58" s="824"/>
      <c r="N58" s="824"/>
      <c r="O58" s="824"/>
      <c r="P58" s="824"/>
    </row>
    <row r="59" spans="1:16" ht="15" customHeight="1">
      <c r="A59" s="191">
        <f t="shared" si="5"/>
        <v>44603</v>
      </c>
      <c r="B59" s="294">
        <v>29.38976675</v>
      </c>
      <c r="C59" s="294">
        <v>29.38976675</v>
      </c>
      <c r="D59" s="294">
        <v>79.661550169999998</v>
      </c>
      <c r="E59" s="294">
        <v>28.472781759999997</v>
      </c>
      <c r="F59" s="294">
        <v>45.551000000000002</v>
      </c>
      <c r="G59" s="294">
        <v>0.91</v>
      </c>
      <c r="H59" s="294">
        <v>15.12</v>
      </c>
      <c r="I59" s="294">
        <v>19.600000000000001</v>
      </c>
      <c r="J59" s="294">
        <v>56.96</v>
      </c>
      <c r="K59" s="294">
        <v>3.7170000000000001</v>
      </c>
      <c r="L59" s="290">
        <f t="shared" si="4"/>
        <v>249.99233193000003</v>
      </c>
      <c r="M59" s="824"/>
      <c r="N59" s="824"/>
      <c r="O59" s="824"/>
      <c r="P59" s="824"/>
    </row>
    <row r="60" spans="1:16" ht="15" customHeight="1">
      <c r="A60" s="191">
        <f t="shared" si="5"/>
        <v>44604</v>
      </c>
      <c r="B60" s="294">
        <v>29.017716850000003</v>
      </c>
      <c r="C60" s="294">
        <v>29.017716850000003</v>
      </c>
      <c r="D60" s="294">
        <v>122.61293705999999</v>
      </c>
      <c r="E60" s="294">
        <v>41.642571740000001</v>
      </c>
      <c r="F60" s="294">
        <v>53.286499999999997</v>
      </c>
      <c r="G60" s="294">
        <v>0.08</v>
      </c>
      <c r="H60" s="294">
        <v>16.84</v>
      </c>
      <c r="I60" s="294">
        <v>23.2</v>
      </c>
      <c r="J60" s="294">
        <v>54.72</v>
      </c>
      <c r="K60" s="294">
        <v>17.870999999999999</v>
      </c>
      <c r="L60" s="290">
        <f t="shared" si="4"/>
        <v>330.25300879999998</v>
      </c>
      <c r="M60" s="824"/>
      <c r="N60" s="824"/>
      <c r="O60" s="824"/>
      <c r="P60" s="824"/>
    </row>
    <row r="61" spans="1:16" ht="15" customHeight="1">
      <c r="A61" s="191">
        <f t="shared" si="5"/>
        <v>44605</v>
      </c>
      <c r="B61" s="294">
        <v>30.415973489999995</v>
      </c>
      <c r="C61" s="294">
        <v>30.415973489999995</v>
      </c>
      <c r="D61" s="294">
        <v>145.05254210999999</v>
      </c>
      <c r="E61" s="294">
        <v>46.98257838</v>
      </c>
      <c r="F61" s="294">
        <v>85.900999999999996</v>
      </c>
      <c r="G61" s="294">
        <v>2.65</v>
      </c>
      <c r="H61" s="294">
        <v>32.479999999999997</v>
      </c>
      <c r="I61" s="294">
        <v>49.72</v>
      </c>
      <c r="J61" s="294">
        <v>137.32</v>
      </c>
      <c r="K61" s="294">
        <v>29.6205</v>
      </c>
      <c r="L61" s="290">
        <f t="shared" si="4"/>
        <v>529.72662049000007</v>
      </c>
      <c r="M61" s="824"/>
      <c r="N61" s="824"/>
      <c r="O61" s="824"/>
      <c r="P61" s="824"/>
    </row>
    <row r="62" spans="1:16" ht="15" customHeight="1">
      <c r="A62" s="191">
        <f t="shared" si="5"/>
        <v>44606</v>
      </c>
      <c r="B62" s="295">
        <v>25.412038499999998</v>
      </c>
      <c r="C62" s="295">
        <v>25.412038499999998</v>
      </c>
      <c r="D62" s="295">
        <v>93.381305449999985</v>
      </c>
      <c r="E62" s="295">
        <v>29.028321649999999</v>
      </c>
      <c r="F62" s="295">
        <v>62.340499999999999</v>
      </c>
      <c r="G62" s="295">
        <v>1.43</v>
      </c>
      <c r="H62" s="295">
        <v>17.32</v>
      </c>
      <c r="I62" s="295">
        <v>23.6</v>
      </c>
      <c r="J62" s="295">
        <v>83.32</v>
      </c>
      <c r="K62" s="295">
        <v>21.84</v>
      </c>
      <c r="L62" s="290">
        <f t="shared" si="4"/>
        <v>332.26012709999992</v>
      </c>
      <c r="M62" s="824"/>
      <c r="N62" s="824"/>
      <c r="O62" s="824"/>
      <c r="P62" s="824"/>
    </row>
    <row r="63" spans="1:16" ht="15" customHeight="1">
      <c r="A63" s="191">
        <f t="shared" si="5"/>
        <v>44607</v>
      </c>
      <c r="B63" s="295">
        <v>29.177708399999997</v>
      </c>
      <c r="C63" s="295">
        <v>29.177708399999997</v>
      </c>
      <c r="D63" s="295">
        <v>132.98786702999996</v>
      </c>
      <c r="E63" s="295">
        <v>32.225649990000001</v>
      </c>
      <c r="F63" s="295">
        <v>60.631500000000003</v>
      </c>
      <c r="G63" s="295">
        <v>2.2599999999999998</v>
      </c>
      <c r="H63" s="295">
        <v>22.48</v>
      </c>
      <c r="I63" s="295">
        <v>37.44</v>
      </c>
      <c r="J63" s="295">
        <v>127.4</v>
      </c>
      <c r="K63" s="295">
        <v>33.715499999999999</v>
      </c>
      <c r="L63" s="290">
        <f t="shared" si="4"/>
        <v>449.14051701999995</v>
      </c>
      <c r="M63" s="824"/>
      <c r="N63" s="824"/>
      <c r="O63" s="824"/>
      <c r="P63" s="824"/>
    </row>
    <row r="64" spans="1:16" ht="15" customHeight="1">
      <c r="A64" s="191">
        <f t="shared" si="5"/>
        <v>44608</v>
      </c>
      <c r="B64" s="295">
        <v>36.75649336</v>
      </c>
      <c r="C64" s="295">
        <v>36.75649336</v>
      </c>
      <c r="D64" s="295">
        <v>147.21491189000002</v>
      </c>
      <c r="E64" s="295">
        <v>37.785381630000003</v>
      </c>
      <c r="F64" s="295">
        <v>107.49250000000001</v>
      </c>
      <c r="G64" s="295">
        <v>2.86</v>
      </c>
      <c r="H64" s="295">
        <v>25.28</v>
      </c>
      <c r="I64" s="295">
        <v>41.2</v>
      </c>
      <c r="J64" s="295">
        <v>128.72</v>
      </c>
      <c r="K64" s="295">
        <v>32.287500000000001</v>
      </c>
      <c r="L64" s="290">
        <f t="shared" si="4"/>
        <v>522.84029352000005</v>
      </c>
      <c r="M64" s="824"/>
      <c r="N64" s="824"/>
      <c r="O64" s="824"/>
      <c r="P64" s="824"/>
    </row>
    <row r="65" spans="1:16" ht="15" customHeight="1">
      <c r="A65" s="191">
        <f t="shared" si="5"/>
        <v>44609</v>
      </c>
      <c r="B65" s="295">
        <v>24.290121670000001</v>
      </c>
      <c r="C65" s="295">
        <v>24.290121670000001</v>
      </c>
      <c r="D65" s="295">
        <v>137.48870531</v>
      </c>
      <c r="E65" s="295">
        <v>45.500923479999997</v>
      </c>
      <c r="F65" s="295">
        <v>0</v>
      </c>
      <c r="G65" s="295">
        <v>2.38</v>
      </c>
      <c r="H65" s="295">
        <v>23.44</v>
      </c>
      <c r="I65" s="295">
        <v>40.04</v>
      </c>
      <c r="J65" s="295">
        <v>102.56</v>
      </c>
      <c r="K65" s="295">
        <v>29.746500000000001</v>
      </c>
      <c r="L65" s="290">
        <f t="shared" si="4"/>
        <v>381.15612878999997</v>
      </c>
      <c r="M65" s="824"/>
      <c r="N65" s="824"/>
      <c r="O65" s="824"/>
      <c r="P65" s="824"/>
    </row>
    <row r="66" spans="1:16" ht="15" customHeight="1">
      <c r="A66" s="191">
        <f t="shared" si="5"/>
        <v>44610</v>
      </c>
      <c r="B66" s="295">
        <v>23.732000059999997</v>
      </c>
      <c r="C66" s="295">
        <v>23.732000059999997</v>
      </c>
      <c r="D66" s="295">
        <v>137.72238206999998</v>
      </c>
      <c r="E66" s="295">
        <v>44.671503449999996</v>
      </c>
      <c r="F66" s="295">
        <v>88.961500000000001</v>
      </c>
      <c r="G66" s="295">
        <v>2.14</v>
      </c>
      <c r="H66" s="295">
        <v>22</v>
      </c>
      <c r="I66" s="295">
        <v>34.32</v>
      </c>
      <c r="J66" s="295">
        <v>96.64</v>
      </c>
      <c r="K66" s="295">
        <v>17.913</v>
      </c>
      <c r="L66" s="290">
        <f t="shared" si="4"/>
        <v>444.36838551999995</v>
      </c>
      <c r="M66" s="824"/>
      <c r="N66" s="824"/>
      <c r="O66" s="824"/>
      <c r="P66" s="824"/>
    </row>
    <row r="67" spans="1:16" ht="15" customHeight="1">
      <c r="A67" s="191">
        <f t="shared" si="5"/>
        <v>44611</v>
      </c>
      <c r="B67" s="295">
        <v>37.273293430000003</v>
      </c>
      <c r="C67" s="295">
        <v>37.273293430000003</v>
      </c>
      <c r="D67" s="295">
        <v>140.50226855</v>
      </c>
      <c r="E67" s="295">
        <v>55.111088410000001</v>
      </c>
      <c r="F67" s="295">
        <v>56.622</v>
      </c>
      <c r="G67" s="295">
        <v>2.4900000000000002</v>
      </c>
      <c r="H67" s="295">
        <v>7.08</v>
      </c>
      <c r="I67" s="295">
        <v>20.399999999999999</v>
      </c>
      <c r="J67" s="295">
        <v>142.28</v>
      </c>
      <c r="K67" s="295">
        <v>32.570999999999998</v>
      </c>
      <c r="L67" s="290">
        <f t="shared" si="4"/>
        <v>457.05635696000002</v>
      </c>
      <c r="M67" s="824"/>
      <c r="N67" s="824"/>
      <c r="O67" s="824"/>
      <c r="P67" s="824"/>
    </row>
    <row r="68" spans="1:16" ht="15" customHeight="1">
      <c r="A68" s="191">
        <f t="shared" si="5"/>
        <v>44612</v>
      </c>
      <c r="B68" s="295">
        <v>17.818081760000002</v>
      </c>
      <c r="C68" s="295">
        <v>17.818081760000002</v>
      </c>
      <c r="D68" s="295">
        <v>110.28553860999999</v>
      </c>
      <c r="E68" s="295">
        <v>38.642181700000002</v>
      </c>
      <c r="F68" s="295">
        <v>79.424999999999997</v>
      </c>
      <c r="G68" s="295">
        <v>3.01</v>
      </c>
      <c r="H68" s="295">
        <v>15.92</v>
      </c>
      <c r="I68" s="295">
        <v>27.64</v>
      </c>
      <c r="J68" s="295">
        <v>107.12</v>
      </c>
      <c r="K68" s="295">
        <v>28.822500000000002</v>
      </c>
      <c r="L68" s="290">
        <f t="shared" si="4"/>
        <v>410.86522030999998</v>
      </c>
      <c r="M68" s="824"/>
      <c r="N68" s="824"/>
      <c r="O68" s="824"/>
      <c r="P68" s="824"/>
    </row>
    <row r="69" spans="1:16" ht="15" customHeight="1">
      <c r="A69" s="191">
        <f t="shared" si="5"/>
        <v>44613</v>
      </c>
      <c r="B69" s="296">
        <v>35.883295089999997</v>
      </c>
      <c r="C69" s="296">
        <v>35.883295089999997</v>
      </c>
      <c r="D69" s="296">
        <v>165.95120194</v>
      </c>
      <c r="E69" s="296">
        <v>52.470696779999997</v>
      </c>
      <c r="F69" s="296">
        <v>115.852</v>
      </c>
      <c r="G69" s="296">
        <v>5.0599999999999996</v>
      </c>
      <c r="H69" s="296">
        <v>24.76</v>
      </c>
      <c r="I69" s="296">
        <v>51.72</v>
      </c>
      <c r="J69" s="296">
        <v>144.19999999999999</v>
      </c>
      <c r="K69" s="296">
        <v>37.954500000000003</v>
      </c>
      <c r="L69" s="290">
        <f t="shared" si="4"/>
        <v>597.9683987200001</v>
      </c>
      <c r="M69" s="824"/>
      <c r="N69" s="824"/>
      <c r="O69" s="824"/>
      <c r="P69" s="824"/>
    </row>
    <row r="70" spans="1:16" ht="15" customHeight="1">
      <c r="A70" s="191">
        <f t="shared" si="5"/>
        <v>44614</v>
      </c>
      <c r="B70" s="296">
        <v>22.884626770000001</v>
      </c>
      <c r="C70" s="296">
        <v>22.884626770000001</v>
      </c>
      <c r="D70" s="296">
        <v>103.32204187999999</v>
      </c>
      <c r="E70" s="296">
        <v>25.721123410000001</v>
      </c>
      <c r="F70" s="296">
        <v>57.725000000000001</v>
      </c>
      <c r="G70" s="296">
        <v>2.73</v>
      </c>
      <c r="H70" s="296">
        <v>12.4</v>
      </c>
      <c r="I70" s="296">
        <v>29.32</v>
      </c>
      <c r="J70" s="296">
        <v>68.56</v>
      </c>
      <c r="K70" s="296">
        <v>22.736999999999998</v>
      </c>
      <c r="L70" s="290">
        <f t="shared" si="4"/>
        <v>322.51516528999997</v>
      </c>
      <c r="M70" s="824"/>
      <c r="N70" s="824"/>
      <c r="O70" s="824"/>
      <c r="P70" s="824"/>
    </row>
    <row r="71" spans="1:16" ht="15" customHeight="1">
      <c r="A71" s="191">
        <f t="shared" si="5"/>
        <v>44615</v>
      </c>
      <c r="B71" s="296">
        <v>56.874546749999993</v>
      </c>
      <c r="C71" s="296">
        <v>56.874546749999993</v>
      </c>
      <c r="D71" s="296">
        <v>158.18787527999999</v>
      </c>
      <c r="E71" s="296">
        <v>50.088248380000003</v>
      </c>
      <c r="F71" s="296">
        <v>101.61799999999999</v>
      </c>
      <c r="G71" s="296">
        <v>2.91</v>
      </c>
      <c r="H71" s="296">
        <v>26.4</v>
      </c>
      <c r="I71" s="296">
        <v>40.520000000000003</v>
      </c>
      <c r="J71" s="296">
        <v>130.08000000000001</v>
      </c>
      <c r="K71" s="296">
        <v>29.396999999999998</v>
      </c>
      <c r="L71" s="290">
        <f t="shared" si="4"/>
        <v>539.20112366000001</v>
      </c>
      <c r="M71" s="824"/>
      <c r="N71" s="824"/>
      <c r="O71" s="824"/>
      <c r="P71" s="824"/>
    </row>
    <row r="72" spans="1:16" ht="15" customHeight="1">
      <c r="A72" s="191">
        <f t="shared" si="5"/>
        <v>44616</v>
      </c>
      <c r="B72" s="296">
        <v>34.030841709999997</v>
      </c>
      <c r="C72" s="296">
        <v>34.030841709999997</v>
      </c>
      <c r="D72" s="296">
        <v>108.50679845999998</v>
      </c>
      <c r="E72" s="296">
        <v>33.250946689999999</v>
      </c>
      <c r="F72" s="296">
        <v>0</v>
      </c>
      <c r="G72" s="296">
        <v>3.04</v>
      </c>
      <c r="H72" s="296">
        <v>17.079999999999998</v>
      </c>
      <c r="I72" s="296">
        <v>17.399999999999999</v>
      </c>
      <c r="J72" s="296">
        <v>84.64</v>
      </c>
      <c r="K72" s="296">
        <v>18.548999999999999</v>
      </c>
      <c r="L72" s="290">
        <f t="shared" si="4"/>
        <v>282.46674514999995</v>
      </c>
      <c r="M72" s="824"/>
      <c r="N72" s="824"/>
      <c r="O72" s="824"/>
      <c r="P72" s="824"/>
    </row>
    <row r="73" spans="1:16" ht="15" customHeight="1">
      <c r="A73" s="191">
        <f t="shared" si="5"/>
        <v>44617</v>
      </c>
      <c r="B73" s="296">
        <v>40.359053420000002</v>
      </c>
      <c r="C73" s="296">
        <v>40.359053420000002</v>
      </c>
      <c r="D73" s="296">
        <v>153.24650863999997</v>
      </c>
      <c r="E73" s="296">
        <v>30.259959979999994</v>
      </c>
      <c r="F73" s="296">
        <v>89.205500000000001</v>
      </c>
      <c r="G73" s="296">
        <v>2.98</v>
      </c>
      <c r="H73" s="296">
        <v>23.32</v>
      </c>
      <c r="I73" s="296">
        <v>30.28</v>
      </c>
      <c r="J73" s="296">
        <v>114.36</v>
      </c>
      <c r="K73" s="296">
        <v>17.436</v>
      </c>
      <c r="L73" s="290">
        <f t="shared" si="4"/>
        <v>461.08796862000003</v>
      </c>
      <c r="M73" s="824"/>
      <c r="N73" s="824"/>
      <c r="O73" s="824"/>
      <c r="P73" s="824"/>
    </row>
    <row r="74" spans="1:16" ht="15" customHeight="1">
      <c r="A74" s="191">
        <f t="shared" si="5"/>
        <v>44618</v>
      </c>
      <c r="B74" s="296">
        <v>38.08461681</v>
      </c>
      <c r="C74" s="296">
        <v>38.08461681</v>
      </c>
      <c r="D74" s="296">
        <v>132.33630374999998</v>
      </c>
      <c r="E74" s="296">
        <v>47.898176890000002</v>
      </c>
      <c r="F74" s="296">
        <v>67.736500000000007</v>
      </c>
      <c r="G74" s="296">
        <v>1.94</v>
      </c>
      <c r="H74" s="296">
        <v>22.04</v>
      </c>
      <c r="I74" s="296">
        <v>25.6</v>
      </c>
      <c r="J74" s="296">
        <v>103.44</v>
      </c>
      <c r="K74" s="296">
        <v>28.431000000000001</v>
      </c>
      <c r="L74" s="290">
        <f t="shared" si="4"/>
        <v>429.42198064000002</v>
      </c>
      <c r="M74" s="824"/>
      <c r="N74" s="824"/>
      <c r="O74" s="824"/>
      <c r="P74" s="824"/>
    </row>
    <row r="75" spans="1:16" ht="15" customHeight="1">
      <c r="A75" s="191">
        <f t="shared" si="5"/>
        <v>44619</v>
      </c>
      <c r="B75" s="296">
        <v>35.835226730000002</v>
      </c>
      <c r="C75" s="296">
        <v>35.835226730000002</v>
      </c>
      <c r="D75" s="296">
        <v>135.26533019000001</v>
      </c>
      <c r="E75" s="296">
        <v>40.47784506</v>
      </c>
      <c r="F75" s="296">
        <v>103.511</v>
      </c>
      <c r="G75" s="296">
        <v>2.8</v>
      </c>
      <c r="H75" s="296">
        <v>29.52</v>
      </c>
      <c r="I75" s="296">
        <v>34.72</v>
      </c>
      <c r="J75" s="296">
        <v>121</v>
      </c>
      <c r="K75" s="296">
        <v>26.652000000000001</v>
      </c>
      <c r="L75" s="290">
        <f t="shared" si="4"/>
        <v>493.94617524999995</v>
      </c>
      <c r="M75" s="824"/>
      <c r="N75" s="824"/>
      <c r="O75" s="824"/>
      <c r="P75" s="824"/>
    </row>
    <row r="76" spans="1:16" ht="15" customHeight="1">
      <c r="A76" s="191">
        <f t="shared" si="5"/>
        <v>44620</v>
      </c>
      <c r="B76" s="297">
        <v>65.99853684</v>
      </c>
      <c r="C76" s="297">
        <v>65.99853684</v>
      </c>
      <c r="D76" s="297">
        <v>176.50371543</v>
      </c>
      <c r="E76" s="297">
        <v>54.391208460000001</v>
      </c>
      <c r="F76" s="297">
        <v>119.148</v>
      </c>
      <c r="G76" s="297">
        <v>2.44</v>
      </c>
      <c r="H76" s="297">
        <v>33.28</v>
      </c>
      <c r="I76" s="297">
        <v>49.88</v>
      </c>
      <c r="J76" s="297">
        <v>151.52000000000001</v>
      </c>
      <c r="K76" s="297">
        <v>36.1935</v>
      </c>
      <c r="L76" s="290">
        <f t="shared" si="4"/>
        <v>623.35642388999997</v>
      </c>
      <c r="M76" s="824"/>
      <c r="N76" s="824"/>
      <c r="O76" s="824"/>
      <c r="P76" s="824"/>
    </row>
    <row r="77" spans="1:16" ht="15" hidden="1" customHeight="1">
      <c r="A77" s="191">
        <f t="shared" si="5"/>
        <v>44621</v>
      </c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>
        <f t="shared" si="4"/>
        <v>0</v>
      </c>
      <c r="M77" s="824"/>
      <c r="N77" s="824"/>
      <c r="O77" s="824"/>
      <c r="P77" s="824"/>
    </row>
    <row r="78" spans="1:16" ht="15" hidden="1" customHeight="1">
      <c r="A78" s="191">
        <f t="shared" si="5"/>
        <v>44622</v>
      </c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290">
        <f t="shared" si="4"/>
        <v>0</v>
      </c>
      <c r="M78" s="824"/>
      <c r="N78" s="824"/>
      <c r="O78" s="824"/>
      <c r="P78" s="824"/>
    </row>
    <row r="79" spans="1:16" ht="15" hidden="1" customHeight="1">
      <c r="A79" s="191">
        <v>31</v>
      </c>
      <c r="B79" s="290"/>
      <c r="C79" s="290"/>
      <c r="D79" s="290"/>
      <c r="E79" s="290"/>
      <c r="F79" s="290"/>
      <c r="G79" s="290"/>
      <c r="H79" s="290"/>
      <c r="I79" s="290"/>
      <c r="J79" s="290"/>
      <c r="K79" s="290"/>
      <c r="L79" s="290">
        <f t="shared" si="4"/>
        <v>0</v>
      </c>
      <c r="M79" s="824"/>
      <c r="N79" s="824"/>
      <c r="O79" s="824"/>
      <c r="P79" s="824"/>
    </row>
    <row r="80" spans="1:16" ht="15" customHeight="1">
      <c r="A80" s="181" t="s">
        <v>69</v>
      </c>
      <c r="B80" s="291">
        <f t="shared" ref="B80:K80" si="6">SUM(B49:B79)</f>
        <v>867.94731261000004</v>
      </c>
      <c r="C80" s="291">
        <f>SUM(C49:C79)</f>
        <v>867.94731261000004</v>
      </c>
      <c r="D80" s="291">
        <f>SUM(D49:D79)</f>
        <v>3643.6863572399993</v>
      </c>
      <c r="E80" s="291">
        <f t="shared" si="6"/>
        <v>1211.7602266899999</v>
      </c>
      <c r="F80" s="291">
        <f t="shared" si="6"/>
        <v>1946.1834999999996</v>
      </c>
      <c r="G80" s="291">
        <f t="shared" si="6"/>
        <v>61.213999999999984</v>
      </c>
      <c r="H80" s="291">
        <f t="shared" si="6"/>
        <v>669.92000000000007</v>
      </c>
      <c r="I80" s="291">
        <f t="shared" si="6"/>
        <v>992.32</v>
      </c>
      <c r="J80" s="291">
        <f t="shared" si="6"/>
        <v>3093.64</v>
      </c>
      <c r="K80" s="291">
        <f t="shared" si="6"/>
        <v>764.92500000000018</v>
      </c>
      <c r="L80" s="291">
        <f>SUM(L49:L79)</f>
        <v>12383.649083929997</v>
      </c>
      <c r="M80" s="825"/>
      <c r="N80" s="825"/>
      <c r="O80" s="825"/>
      <c r="P80" s="825"/>
    </row>
    <row r="81" spans="1:16" ht="15" customHeight="1">
      <c r="A81" s="181" t="s">
        <v>42</v>
      </c>
      <c r="B81" s="826">
        <f>+(B80+C80)-B48</f>
        <v>-1064.1053747799999</v>
      </c>
      <c r="C81" s="827"/>
      <c r="D81" s="292">
        <f>+D80-D48</f>
        <v>843.68635723999932</v>
      </c>
      <c r="E81" s="292">
        <f t="shared" ref="E81:K81" si="7">+E80-E48</f>
        <v>11.760226689999854</v>
      </c>
      <c r="F81" s="292">
        <f t="shared" si="7"/>
        <v>-853.81650000000036</v>
      </c>
      <c r="G81" s="292">
        <f t="shared" si="7"/>
        <v>-26.786000000000016</v>
      </c>
      <c r="H81" s="292">
        <f t="shared" si="7"/>
        <v>59.920000000000073</v>
      </c>
      <c r="I81" s="292">
        <f t="shared" si="7"/>
        <v>332.32000000000005</v>
      </c>
      <c r="J81" s="292">
        <f t="shared" si="7"/>
        <v>-1094.3600000000001</v>
      </c>
      <c r="K81" s="292">
        <f t="shared" si="7"/>
        <v>-15.074999999999818</v>
      </c>
      <c r="L81" s="292">
        <f>+L80-L48</f>
        <v>-742.35091607000322</v>
      </c>
      <c r="M81" s="828"/>
      <c r="N81" s="828"/>
      <c r="O81" s="828"/>
      <c r="P81" s="828"/>
    </row>
    <row r="82" spans="1:16" ht="15" customHeight="1">
      <c r="J82" s="7"/>
      <c r="K82" s="73"/>
    </row>
    <row r="83" spans="1:16" ht="15" customHeight="1">
      <c r="B83" s="73"/>
      <c r="C83" s="73"/>
      <c r="D83" s="73"/>
      <c r="E83" s="73"/>
      <c r="F83" s="73"/>
      <c r="G83" s="73"/>
      <c r="H83" s="73"/>
      <c r="I83" s="73"/>
      <c r="J83" s="73"/>
      <c r="K83" s="73"/>
      <c r="O83" s="73"/>
    </row>
    <row r="84" spans="1:16">
      <c r="B84" s="7"/>
      <c r="C84" s="7"/>
      <c r="D84" s="7"/>
      <c r="E84" s="7"/>
      <c r="F84" s="7"/>
      <c r="G84" s="7"/>
      <c r="H84" s="7"/>
      <c r="I84" s="7"/>
      <c r="J84" s="7"/>
      <c r="K84" s="7"/>
      <c r="M84" s="7"/>
    </row>
    <row r="85" spans="1:16">
      <c r="B85" s="7"/>
      <c r="C85" s="7"/>
      <c r="D85" s="7"/>
      <c r="E85" s="7"/>
      <c r="F85" s="7"/>
      <c r="J85" s="7"/>
      <c r="K85" s="7"/>
      <c r="M85" s="7"/>
    </row>
    <row r="86" spans="1:16">
      <c r="B86" s="7"/>
      <c r="C86" s="7"/>
      <c r="D86" s="7"/>
      <c r="E86" s="7"/>
      <c r="F86" s="7"/>
      <c r="J86" s="7"/>
      <c r="K86" s="7"/>
      <c r="M86" s="7"/>
    </row>
    <row r="87" spans="1:16">
      <c r="B87" s="7"/>
      <c r="C87" s="7"/>
      <c r="D87" s="7"/>
      <c r="E87" s="7"/>
      <c r="F87" s="7"/>
      <c r="J87" s="7"/>
      <c r="K87" s="7"/>
      <c r="M87" s="7"/>
    </row>
    <row r="88" spans="1:16">
      <c r="B88" s="7"/>
      <c r="C88" s="7"/>
      <c r="D88" s="7"/>
      <c r="E88" s="7"/>
      <c r="F88" s="7"/>
      <c r="J88" s="7"/>
      <c r="K88" s="7"/>
      <c r="M88" s="7"/>
    </row>
    <row r="89" spans="1:16">
      <c r="B89" s="7"/>
      <c r="C89" s="7"/>
      <c r="D89" s="7"/>
      <c r="E89" s="7"/>
      <c r="F89" s="7"/>
      <c r="J89" s="7"/>
      <c r="K89" s="7"/>
      <c r="M89" s="7"/>
    </row>
  </sheetData>
  <mergeCells count="98">
    <mergeCell ref="A5:C5"/>
    <mergeCell ref="D5:F5"/>
    <mergeCell ref="G5:I5"/>
    <mergeCell ref="J5:M5"/>
    <mergeCell ref="N5:P5"/>
    <mergeCell ref="A1:B4"/>
    <mergeCell ref="C1:L2"/>
    <mergeCell ref="M1:N1"/>
    <mergeCell ref="O1:P1"/>
    <mergeCell ref="M2:N2"/>
    <mergeCell ref="O2:P2"/>
    <mergeCell ref="C3:F4"/>
    <mergeCell ref="G3:H4"/>
    <mergeCell ref="I3:L4"/>
    <mergeCell ref="M3:N3"/>
    <mergeCell ref="O3:P3"/>
    <mergeCell ref="M4:N4"/>
    <mergeCell ref="O4:P4"/>
    <mergeCell ref="M16:P16"/>
    <mergeCell ref="A8:A9"/>
    <mergeCell ref="B8:E8"/>
    <mergeCell ref="H8:J8"/>
    <mergeCell ref="L8:L9"/>
    <mergeCell ref="M8:P9"/>
    <mergeCell ref="M10:P10"/>
    <mergeCell ref="M11:P11"/>
    <mergeCell ref="M12:P12"/>
    <mergeCell ref="M13:P13"/>
    <mergeCell ref="M14:P14"/>
    <mergeCell ref="M15:P15"/>
    <mergeCell ref="M28:P28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M27:P27"/>
    <mergeCell ref="M40:P40"/>
    <mergeCell ref="M29:P29"/>
    <mergeCell ref="M30:P30"/>
    <mergeCell ref="M31:P31"/>
    <mergeCell ref="M32:P32"/>
    <mergeCell ref="M33:P33"/>
    <mergeCell ref="M34:P34"/>
    <mergeCell ref="M35:P35"/>
    <mergeCell ref="M36:P36"/>
    <mergeCell ref="M37:P37"/>
    <mergeCell ref="M38:P38"/>
    <mergeCell ref="M39:P39"/>
    <mergeCell ref="M52:P52"/>
    <mergeCell ref="M41:P41"/>
    <mergeCell ref="M42:P42"/>
    <mergeCell ref="M43:P43"/>
    <mergeCell ref="A46:A47"/>
    <mergeCell ref="B46:E46"/>
    <mergeCell ref="H46:J46"/>
    <mergeCell ref="L46:L47"/>
    <mergeCell ref="M46:P47"/>
    <mergeCell ref="B48:C48"/>
    <mergeCell ref="M48:P48"/>
    <mergeCell ref="M49:P49"/>
    <mergeCell ref="M50:P50"/>
    <mergeCell ref="M51:P51"/>
    <mergeCell ref="M64:P64"/>
    <mergeCell ref="M53:P53"/>
    <mergeCell ref="M54:P54"/>
    <mergeCell ref="M55:P55"/>
    <mergeCell ref="M56:P56"/>
    <mergeCell ref="M57:P57"/>
    <mergeCell ref="M58:P58"/>
    <mergeCell ref="M59:P59"/>
    <mergeCell ref="M60:P60"/>
    <mergeCell ref="M61:P61"/>
    <mergeCell ref="M62:P62"/>
    <mergeCell ref="M63:P63"/>
    <mergeCell ref="M76:P76"/>
    <mergeCell ref="M65:P65"/>
    <mergeCell ref="M66:P66"/>
    <mergeCell ref="M67:P67"/>
    <mergeCell ref="M68:P68"/>
    <mergeCell ref="M69:P69"/>
    <mergeCell ref="M70:P70"/>
    <mergeCell ref="M71:P71"/>
    <mergeCell ref="M72:P72"/>
    <mergeCell ref="M73:P73"/>
    <mergeCell ref="M74:P74"/>
    <mergeCell ref="M75:P75"/>
    <mergeCell ref="M77:P77"/>
    <mergeCell ref="M78:P78"/>
    <mergeCell ref="M79:P79"/>
    <mergeCell ref="M80:P80"/>
    <mergeCell ref="B81:C81"/>
    <mergeCell ref="M81:P81"/>
  </mergeCells>
  <conditionalFormatting sqref="M11:M41">
    <cfRule type="cellIs" dxfId="9279" priority="828" operator="greaterThan">
      <formula>$M$10</formula>
    </cfRule>
  </conditionalFormatting>
  <conditionalFormatting sqref="L11:L41">
    <cfRule type="cellIs" dxfId="9278" priority="827" operator="greaterThan">
      <formula>$L$10</formula>
    </cfRule>
  </conditionalFormatting>
  <conditionalFormatting sqref="F41">
    <cfRule type="cellIs" dxfId="9277" priority="826" operator="greaterThan">
      <formula>$F$10</formula>
    </cfRule>
  </conditionalFormatting>
  <conditionalFormatting sqref="F41">
    <cfRule type="cellIs" dxfId="9276" priority="825" operator="greaterThan">
      <formula>$F$10</formula>
    </cfRule>
  </conditionalFormatting>
  <conditionalFormatting sqref="J41">
    <cfRule type="cellIs" dxfId="9275" priority="824" operator="greaterThan">
      <formula>$J$10</formula>
    </cfRule>
  </conditionalFormatting>
  <conditionalFormatting sqref="I41">
    <cfRule type="cellIs" dxfId="9274" priority="823" operator="greaterThan">
      <formula>$I$10</formula>
    </cfRule>
  </conditionalFormatting>
  <conditionalFormatting sqref="J41">
    <cfRule type="cellIs" dxfId="9273" priority="822" operator="greaterThan">
      <formula>$J$10</formula>
    </cfRule>
  </conditionalFormatting>
  <conditionalFormatting sqref="I41">
    <cfRule type="cellIs" dxfId="9272" priority="821" operator="greaterThan">
      <formula>$I$10</formula>
    </cfRule>
  </conditionalFormatting>
  <conditionalFormatting sqref="H41">
    <cfRule type="cellIs" dxfId="9271" priority="820" operator="greaterThan">
      <formula>$H$10</formula>
    </cfRule>
  </conditionalFormatting>
  <conditionalFormatting sqref="B41:D41">
    <cfRule type="cellIs" dxfId="9270" priority="819" operator="greaterThan">
      <formula>#REF!</formula>
    </cfRule>
  </conditionalFormatting>
  <conditionalFormatting sqref="E41">
    <cfRule type="cellIs" dxfId="9269" priority="818" operator="greaterThan">
      <formula>$E$10</formula>
    </cfRule>
  </conditionalFormatting>
  <conditionalFormatting sqref="B41:D41">
    <cfRule type="cellIs" dxfId="9268" priority="817" operator="greaterThan">
      <formula>#REF!</formula>
    </cfRule>
  </conditionalFormatting>
  <conditionalFormatting sqref="E41">
    <cfRule type="cellIs" dxfId="9267" priority="816" operator="greaterThan">
      <formula>$E$10</formula>
    </cfRule>
  </conditionalFormatting>
  <conditionalFormatting sqref="G41">
    <cfRule type="cellIs" dxfId="9266" priority="815" operator="greaterThan">
      <formula>$G$10</formula>
    </cfRule>
  </conditionalFormatting>
  <conditionalFormatting sqref="K41">
    <cfRule type="cellIs" dxfId="9265" priority="814" operator="greaterThan">
      <formula>$K$10</formula>
    </cfRule>
  </conditionalFormatting>
  <conditionalFormatting sqref="K41">
    <cfRule type="cellIs" dxfId="9264" priority="813" operator="greaterThan">
      <formula>$K$10</formula>
    </cfRule>
  </conditionalFormatting>
  <conditionalFormatting sqref="F39">
    <cfRule type="cellIs" dxfId="9263" priority="420" operator="greaterThan">
      <formula>$F$10</formula>
    </cfRule>
  </conditionalFormatting>
  <conditionalFormatting sqref="F39">
    <cfRule type="cellIs" dxfId="9262" priority="419" operator="greaterThan">
      <formula>$F$10</formula>
    </cfRule>
  </conditionalFormatting>
  <conditionalFormatting sqref="J39">
    <cfRule type="cellIs" dxfId="9261" priority="418" operator="greaterThan">
      <formula>$J$10</formula>
    </cfRule>
  </conditionalFormatting>
  <conditionalFormatting sqref="I39">
    <cfRule type="cellIs" dxfId="9260" priority="417" operator="greaterThan">
      <formula>$I$10</formula>
    </cfRule>
  </conditionalFormatting>
  <conditionalFormatting sqref="J39">
    <cfRule type="cellIs" dxfId="9259" priority="416" operator="greaterThan">
      <formula>$J$10</formula>
    </cfRule>
  </conditionalFormatting>
  <conditionalFormatting sqref="I39">
    <cfRule type="cellIs" dxfId="9258" priority="415" operator="greaterThan">
      <formula>$I$10</formula>
    </cfRule>
  </conditionalFormatting>
  <conditionalFormatting sqref="H39">
    <cfRule type="cellIs" dxfId="9257" priority="414" operator="greaterThan">
      <formula>$H$10</formula>
    </cfRule>
  </conditionalFormatting>
  <conditionalFormatting sqref="B39:D39">
    <cfRule type="cellIs" dxfId="9256" priority="413" operator="greaterThan">
      <formula>#REF!</formula>
    </cfRule>
  </conditionalFormatting>
  <conditionalFormatting sqref="E39">
    <cfRule type="cellIs" dxfId="9255" priority="412" operator="greaterThan">
      <formula>$E$10</formula>
    </cfRule>
  </conditionalFormatting>
  <conditionalFormatting sqref="B39:D39">
    <cfRule type="cellIs" dxfId="9254" priority="411" operator="greaterThan">
      <formula>#REF!</formula>
    </cfRule>
  </conditionalFormatting>
  <conditionalFormatting sqref="E39">
    <cfRule type="cellIs" dxfId="9253" priority="410" operator="greaterThan">
      <formula>$E$10</formula>
    </cfRule>
  </conditionalFormatting>
  <conditionalFormatting sqref="G39">
    <cfRule type="cellIs" dxfId="9252" priority="409" operator="greaterThan">
      <formula>$G$10</formula>
    </cfRule>
  </conditionalFormatting>
  <conditionalFormatting sqref="K39">
    <cfRule type="cellIs" dxfId="9251" priority="408" operator="greaterThan">
      <formula>$K$10</formula>
    </cfRule>
  </conditionalFormatting>
  <conditionalFormatting sqref="K39">
    <cfRule type="cellIs" dxfId="9250" priority="407" operator="greaterThan">
      <formula>$K$10</formula>
    </cfRule>
  </conditionalFormatting>
  <conditionalFormatting sqref="F40">
    <cfRule type="cellIs" dxfId="9249" priority="406" operator="greaterThan">
      <formula>$F$10</formula>
    </cfRule>
  </conditionalFormatting>
  <conditionalFormatting sqref="F40">
    <cfRule type="cellIs" dxfId="9248" priority="405" operator="greaterThan">
      <formula>$F$10</formula>
    </cfRule>
  </conditionalFormatting>
  <conditionalFormatting sqref="J40">
    <cfRule type="cellIs" dxfId="9247" priority="404" operator="greaterThan">
      <formula>$J$10</formula>
    </cfRule>
  </conditionalFormatting>
  <conditionalFormatting sqref="I40">
    <cfRule type="cellIs" dxfId="9246" priority="403" operator="greaterThan">
      <formula>$I$10</formula>
    </cfRule>
  </conditionalFormatting>
  <conditionalFormatting sqref="J40">
    <cfRule type="cellIs" dxfId="9245" priority="402" operator="greaterThan">
      <formula>$J$10</formula>
    </cfRule>
  </conditionalFormatting>
  <conditionalFormatting sqref="I40">
    <cfRule type="cellIs" dxfId="9244" priority="401" operator="greaterThan">
      <formula>$I$10</formula>
    </cfRule>
  </conditionalFormatting>
  <conditionalFormatting sqref="H40">
    <cfRule type="cellIs" dxfId="9243" priority="400" operator="greaterThan">
      <formula>$H$10</formula>
    </cfRule>
  </conditionalFormatting>
  <conditionalFormatting sqref="B40:D40">
    <cfRule type="cellIs" dxfId="9242" priority="399" operator="greaterThan">
      <formula>#REF!</formula>
    </cfRule>
  </conditionalFormatting>
  <conditionalFormatting sqref="E40">
    <cfRule type="cellIs" dxfId="9241" priority="398" operator="greaterThan">
      <formula>$E$10</formula>
    </cfRule>
  </conditionalFormatting>
  <conditionalFormatting sqref="B40:D40">
    <cfRule type="cellIs" dxfId="9240" priority="397" operator="greaterThan">
      <formula>#REF!</formula>
    </cfRule>
  </conditionalFormatting>
  <conditionalFormatting sqref="E40">
    <cfRule type="cellIs" dxfId="9239" priority="396" operator="greaterThan">
      <formula>$E$10</formula>
    </cfRule>
  </conditionalFormatting>
  <conditionalFormatting sqref="G40">
    <cfRule type="cellIs" dxfId="9238" priority="395" operator="greaterThan">
      <formula>$G$10</formula>
    </cfRule>
  </conditionalFormatting>
  <conditionalFormatting sqref="K40">
    <cfRule type="cellIs" dxfId="9237" priority="394" operator="greaterThan">
      <formula>$K$10</formula>
    </cfRule>
  </conditionalFormatting>
  <conditionalFormatting sqref="K40">
    <cfRule type="cellIs" dxfId="9236" priority="393" operator="greaterThan">
      <formula>$K$10</formula>
    </cfRule>
  </conditionalFormatting>
  <conditionalFormatting sqref="F11">
    <cfRule type="cellIs" dxfId="9235" priority="392" operator="greaterThan">
      <formula>$F$10</formula>
    </cfRule>
  </conditionalFormatting>
  <conditionalFormatting sqref="F11">
    <cfRule type="cellIs" dxfId="9234" priority="391" operator="greaterThan">
      <formula>$F$10</formula>
    </cfRule>
  </conditionalFormatting>
  <conditionalFormatting sqref="J11">
    <cfRule type="cellIs" dxfId="9233" priority="390" operator="greaterThan">
      <formula>$J$10</formula>
    </cfRule>
  </conditionalFormatting>
  <conditionalFormatting sqref="I11">
    <cfRule type="cellIs" dxfId="9232" priority="389" operator="greaterThan">
      <formula>$I$10</formula>
    </cfRule>
  </conditionalFormatting>
  <conditionalFormatting sqref="J11">
    <cfRule type="cellIs" dxfId="9231" priority="388" operator="greaterThan">
      <formula>$J$10</formula>
    </cfRule>
  </conditionalFormatting>
  <conditionalFormatting sqref="I11">
    <cfRule type="cellIs" dxfId="9230" priority="387" operator="greaterThan">
      <formula>$I$10</formula>
    </cfRule>
  </conditionalFormatting>
  <conditionalFormatting sqref="H11">
    <cfRule type="cellIs" dxfId="9229" priority="386" operator="greaterThan">
      <formula>$H$10</formula>
    </cfRule>
  </conditionalFormatting>
  <conditionalFormatting sqref="B11:D11">
    <cfRule type="cellIs" dxfId="9228" priority="385" operator="greaterThan">
      <formula>#REF!</formula>
    </cfRule>
  </conditionalFormatting>
  <conditionalFormatting sqref="E11">
    <cfRule type="cellIs" dxfId="9227" priority="384" operator="greaterThan">
      <formula>$E$10</formula>
    </cfRule>
  </conditionalFormatting>
  <conditionalFormatting sqref="B11:D11">
    <cfRule type="cellIs" dxfId="9226" priority="383" operator="greaterThan">
      <formula>#REF!</formula>
    </cfRule>
  </conditionalFormatting>
  <conditionalFormatting sqref="E11">
    <cfRule type="cellIs" dxfId="9225" priority="382" operator="greaterThan">
      <formula>$E$10</formula>
    </cfRule>
  </conditionalFormatting>
  <conditionalFormatting sqref="G11">
    <cfRule type="cellIs" dxfId="9224" priority="381" operator="greaterThan">
      <formula>$G$10</formula>
    </cfRule>
  </conditionalFormatting>
  <conditionalFormatting sqref="K11">
    <cfRule type="cellIs" dxfId="9223" priority="380" operator="greaterThan">
      <formula>$K$10</formula>
    </cfRule>
  </conditionalFormatting>
  <conditionalFormatting sqref="K11">
    <cfRule type="cellIs" dxfId="9222" priority="379" operator="greaterThan">
      <formula>$K$10</formula>
    </cfRule>
  </conditionalFormatting>
  <conditionalFormatting sqref="F12">
    <cfRule type="cellIs" dxfId="9221" priority="378" operator="greaterThan">
      <formula>$F$10</formula>
    </cfRule>
  </conditionalFormatting>
  <conditionalFormatting sqref="F12">
    <cfRule type="cellIs" dxfId="9220" priority="377" operator="greaterThan">
      <formula>$F$10</formula>
    </cfRule>
  </conditionalFormatting>
  <conditionalFormatting sqref="J12">
    <cfRule type="cellIs" dxfId="9219" priority="376" operator="greaterThan">
      <formula>$J$10</formula>
    </cfRule>
  </conditionalFormatting>
  <conditionalFormatting sqref="I12">
    <cfRule type="cellIs" dxfId="9218" priority="375" operator="greaterThan">
      <formula>$I$10</formula>
    </cfRule>
  </conditionalFormatting>
  <conditionalFormatting sqref="J12">
    <cfRule type="cellIs" dxfId="9217" priority="374" operator="greaterThan">
      <formula>$J$10</formula>
    </cfRule>
  </conditionalFormatting>
  <conditionalFormatting sqref="I12">
    <cfRule type="cellIs" dxfId="9216" priority="373" operator="greaterThan">
      <formula>$I$10</formula>
    </cfRule>
  </conditionalFormatting>
  <conditionalFormatting sqref="H12">
    <cfRule type="cellIs" dxfId="9215" priority="372" operator="greaterThan">
      <formula>$H$10</formula>
    </cfRule>
  </conditionalFormatting>
  <conditionalFormatting sqref="B12:D12">
    <cfRule type="cellIs" dxfId="9214" priority="371" operator="greaterThan">
      <formula>#REF!</formula>
    </cfRule>
  </conditionalFormatting>
  <conditionalFormatting sqref="E12">
    <cfRule type="cellIs" dxfId="9213" priority="370" operator="greaterThan">
      <formula>$E$10</formula>
    </cfRule>
  </conditionalFormatting>
  <conditionalFormatting sqref="B12:D12">
    <cfRule type="cellIs" dxfId="9212" priority="369" operator="greaterThan">
      <formula>#REF!</formula>
    </cfRule>
  </conditionalFormatting>
  <conditionalFormatting sqref="E12">
    <cfRule type="cellIs" dxfId="9211" priority="368" operator="greaterThan">
      <formula>$E$10</formula>
    </cfRule>
  </conditionalFormatting>
  <conditionalFormatting sqref="G12">
    <cfRule type="cellIs" dxfId="9210" priority="367" operator="greaterThan">
      <formula>$G$10</formula>
    </cfRule>
  </conditionalFormatting>
  <conditionalFormatting sqref="K12">
    <cfRule type="cellIs" dxfId="9209" priority="366" operator="greaterThan">
      <formula>$K$10</formula>
    </cfRule>
  </conditionalFormatting>
  <conditionalFormatting sqref="K12">
    <cfRule type="cellIs" dxfId="9208" priority="365" operator="greaterThan">
      <formula>$K$10</formula>
    </cfRule>
  </conditionalFormatting>
  <conditionalFormatting sqref="F13">
    <cfRule type="cellIs" dxfId="9207" priority="364" operator="greaterThan">
      <formula>$F$10</formula>
    </cfRule>
  </conditionalFormatting>
  <conditionalFormatting sqref="F13">
    <cfRule type="cellIs" dxfId="9206" priority="363" operator="greaterThan">
      <formula>$F$10</formula>
    </cfRule>
  </conditionalFormatting>
  <conditionalFormatting sqref="J13">
    <cfRule type="cellIs" dxfId="9205" priority="362" operator="greaterThan">
      <formula>$J$10</formula>
    </cfRule>
  </conditionalFormatting>
  <conditionalFormatting sqref="I13">
    <cfRule type="cellIs" dxfId="9204" priority="361" operator="greaterThan">
      <formula>$I$10</formula>
    </cfRule>
  </conditionalFormatting>
  <conditionalFormatting sqref="J13">
    <cfRule type="cellIs" dxfId="9203" priority="360" operator="greaterThan">
      <formula>$J$10</formula>
    </cfRule>
  </conditionalFormatting>
  <conditionalFormatting sqref="I13">
    <cfRule type="cellIs" dxfId="9202" priority="359" operator="greaterThan">
      <formula>$I$10</formula>
    </cfRule>
  </conditionalFormatting>
  <conditionalFormatting sqref="H13">
    <cfRule type="cellIs" dxfId="9201" priority="358" operator="greaterThan">
      <formula>$H$10</formula>
    </cfRule>
  </conditionalFormatting>
  <conditionalFormatting sqref="B13:D13">
    <cfRule type="cellIs" dxfId="9200" priority="357" operator="greaterThan">
      <formula>#REF!</formula>
    </cfRule>
  </conditionalFormatting>
  <conditionalFormatting sqref="E13">
    <cfRule type="cellIs" dxfId="9199" priority="356" operator="greaterThan">
      <formula>$E$10</formula>
    </cfRule>
  </conditionalFormatting>
  <conditionalFormatting sqref="B13:D13">
    <cfRule type="cellIs" dxfId="9198" priority="355" operator="greaterThan">
      <formula>#REF!</formula>
    </cfRule>
  </conditionalFormatting>
  <conditionalFormatting sqref="E13">
    <cfRule type="cellIs" dxfId="9197" priority="354" operator="greaterThan">
      <formula>$E$10</formula>
    </cfRule>
  </conditionalFormatting>
  <conditionalFormatting sqref="G13">
    <cfRule type="cellIs" dxfId="9196" priority="353" operator="greaterThan">
      <formula>$G$10</formula>
    </cfRule>
  </conditionalFormatting>
  <conditionalFormatting sqref="K13">
    <cfRule type="cellIs" dxfId="9195" priority="352" operator="greaterThan">
      <formula>$K$10</formula>
    </cfRule>
  </conditionalFormatting>
  <conditionalFormatting sqref="K13">
    <cfRule type="cellIs" dxfId="9194" priority="351" operator="greaterThan">
      <formula>$K$10</formula>
    </cfRule>
  </conditionalFormatting>
  <conditionalFormatting sqref="F14">
    <cfRule type="cellIs" dxfId="9193" priority="350" operator="greaterThan">
      <formula>$F$10</formula>
    </cfRule>
  </conditionalFormatting>
  <conditionalFormatting sqref="F14">
    <cfRule type="cellIs" dxfId="9192" priority="349" operator="greaterThan">
      <formula>$F$10</formula>
    </cfRule>
  </conditionalFormatting>
  <conditionalFormatting sqref="J14">
    <cfRule type="cellIs" dxfId="9191" priority="348" operator="greaterThan">
      <formula>$J$10</formula>
    </cfRule>
  </conditionalFormatting>
  <conditionalFormatting sqref="I14">
    <cfRule type="cellIs" dxfId="9190" priority="347" operator="greaterThan">
      <formula>$I$10</formula>
    </cfRule>
  </conditionalFormatting>
  <conditionalFormatting sqref="J14">
    <cfRule type="cellIs" dxfId="9189" priority="346" operator="greaterThan">
      <formula>$J$10</formula>
    </cfRule>
  </conditionalFormatting>
  <conditionalFormatting sqref="I14">
    <cfRule type="cellIs" dxfId="9188" priority="345" operator="greaterThan">
      <formula>$I$10</formula>
    </cfRule>
  </conditionalFormatting>
  <conditionalFormatting sqref="H14">
    <cfRule type="cellIs" dxfId="9187" priority="344" operator="greaterThan">
      <formula>$H$10</formula>
    </cfRule>
  </conditionalFormatting>
  <conditionalFormatting sqref="B14:D14">
    <cfRule type="cellIs" dxfId="9186" priority="343" operator="greaterThan">
      <formula>#REF!</formula>
    </cfRule>
  </conditionalFormatting>
  <conditionalFormatting sqref="E14">
    <cfRule type="cellIs" dxfId="9185" priority="342" operator="greaterThan">
      <formula>$E$10</formula>
    </cfRule>
  </conditionalFormatting>
  <conditionalFormatting sqref="B14:D14">
    <cfRule type="cellIs" dxfId="9184" priority="341" operator="greaterThan">
      <formula>#REF!</formula>
    </cfRule>
  </conditionalFormatting>
  <conditionalFormatting sqref="E14">
    <cfRule type="cellIs" dxfId="9183" priority="340" operator="greaterThan">
      <formula>$E$10</formula>
    </cfRule>
  </conditionalFormatting>
  <conditionalFormatting sqref="G14">
    <cfRule type="cellIs" dxfId="9182" priority="339" operator="greaterThan">
      <formula>$G$10</formula>
    </cfRule>
  </conditionalFormatting>
  <conditionalFormatting sqref="K14">
    <cfRule type="cellIs" dxfId="9181" priority="338" operator="greaterThan">
      <formula>$K$10</formula>
    </cfRule>
  </conditionalFormatting>
  <conditionalFormatting sqref="K14">
    <cfRule type="cellIs" dxfId="9180" priority="337" operator="greaterThan">
      <formula>$K$10</formula>
    </cfRule>
  </conditionalFormatting>
  <conditionalFormatting sqref="F15">
    <cfRule type="cellIs" dxfId="9179" priority="336" operator="greaterThan">
      <formula>$F$10</formula>
    </cfRule>
  </conditionalFormatting>
  <conditionalFormatting sqref="F15">
    <cfRule type="cellIs" dxfId="9178" priority="335" operator="greaterThan">
      <formula>$F$10</formula>
    </cfRule>
  </conditionalFormatting>
  <conditionalFormatting sqref="J15">
    <cfRule type="cellIs" dxfId="9177" priority="334" operator="greaterThan">
      <formula>$J$10</formula>
    </cfRule>
  </conditionalFormatting>
  <conditionalFormatting sqref="I15">
    <cfRule type="cellIs" dxfId="9176" priority="333" operator="greaterThan">
      <formula>$I$10</formula>
    </cfRule>
  </conditionalFormatting>
  <conditionalFormatting sqref="J15">
    <cfRule type="cellIs" dxfId="9175" priority="332" operator="greaterThan">
      <formula>$J$10</formula>
    </cfRule>
  </conditionalFormatting>
  <conditionalFormatting sqref="I15">
    <cfRule type="cellIs" dxfId="9174" priority="331" operator="greaterThan">
      <formula>$I$10</formula>
    </cfRule>
  </conditionalFormatting>
  <conditionalFormatting sqref="H15">
    <cfRule type="cellIs" dxfId="9173" priority="330" operator="greaterThan">
      <formula>$H$10</formula>
    </cfRule>
  </conditionalFormatting>
  <conditionalFormatting sqref="B15:D15">
    <cfRule type="cellIs" dxfId="9172" priority="329" operator="greaterThan">
      <formula>#REF!</formula>
    </cfRule>
  </conditionalFormatting>
  <conditionalFormatting sqref="E15">
    <cfRule type="cellIs" dxfId="9171" priority="328" operator="greaterThan">
      <formula>$E$10</formula>
    </cfRule>
  </conditionalFormatting>
  <conditionalFormatting sqref="B15:D15">
    <cfRule type="cellIs" dxfId="9170" priority="327" operator="greaterThan">
      <formula>#REF!</formula>
    </cfRule>
  </conditionalFormatting>
  <conditionalFormatting sqref="E15">
    <cfRule type="cellIs" dxfId="9169" priority="326" operator="greaterThan">
      <formula>$E$10</formula>
    </cfRule>
  </conditionalFormatting>
  <conditionalFormatting sqref="G15">
    <cfRule type="cellIs" dxfId="9168" priority="325" operator="greaterThan">
      <formula>$G$10</formula>
    </cfRule>
  </conditionalFormatting>
  <conditionalFormatting sqref="K15">
    <cfRule type="cellIs" dxfId="9167" priority="324" operator="greaterThan">
      <formula>$K$10</formula>
    </cfRule>
  </conditionalFormatting>
  <conditionalFormatting sqref="K15">
    <cfRule type="cellIs" dxfId="9166" priority="323" operator="greaterThan">
      <formula>$K$10</formula>
    </cfRule>
  </conditionalFormatting>
  <conditionalFormatting sqref="F16">
    <cfRule type="cellIs" dxfId="9165" priority="322" operator="greaterThan">
      <formula>$F$10</formula>
    </cfRule>
  </conditionalFormatting>
  <conditionalFormatting sqref="F16">
    <cfRule type="cellIs" dxfId="9164" priority="321" operator="greaterThan">
      <formula>$F$10</formula>
    </cfRule>
  </conditionalFormatting>
  <conditionalFormatting sqref="J16">
    <cfRule type="cellIs" dxfId="9163" priority="320" operator="greaterThan">
      <formula>$J$10</formula>
    </cfRule>
  </conditionalFormatting>
  <conditionalFormatting sqref="I16">
    <cfRule type="cellIs" dxfId="9162" priority="319" operator="greaterThan">
      <formula>$I$10</formula>
    </cfRule>
  </conditionalFormatting>
  <conditionalFormatting sqref="J16">
    <cfRule type="cellIs" dxfId="9161" priority="318" operator="greaterThan">
      <formula>$J$10</formula>
    </cfRule>
  </conditionalFormatting>
  <conditionalFormatting sqref="I16">
    <cfRule type="cellIs" dxfId="9160" priority="317" operator="greaterThan">
      <formula>$I$10</formula>
    </cfRule>
  </conditionalFormatting>
  <conditionalFormatting sqref="H16">
    <cfRule type="cellIs" dxfId="9159" priority="316" operator="greaterThan">
      <formula>$H$10</formula>
    </cfRule>
  </conditionalFormatting>
  <conditionalFormatting sqref="B16:D16">
    <cfRule type="cellIs" dxfId="9158" priority="315" operator="greaterThan">
      <formula>#REF!</formula>
    </cfRule>
  </conditionalFormatting>
  <conditionalFormatting sqref="E16">
    <cfRule type="cellIs" dxfId="9157" priority="314" operator="greaterThan">
      <formula>$E$10</formula>
    </cfRule>
  </conditionalFormatting>
  <conditionalFormatting sqref="B16:D16">
    <cfRule type="cellIs" dxfId="9156" priority="313" operator="greaterThan">
      <formula>#REF!</formula>
    </cfRule>
  </conditionalFormatting>
  <conditionalFormatting sqref="E16">
    <cfRule type="cellIs" dxfId="9155" priority="312" operator="greaterThan">
      <formula>$E$10</formula>
    </cfRule>
  </conditionalFormatting>
  <conditionalFormatting sqref="G16">
    <cfRule type="cellIs" dxfId="9154" priority="311" operator="greaterThan">
      <formula>$G$10</formula>
    </cfRule>
  </conditionalFormatting>
  <conditionalFormatting sqref="K16">
    <cfRule type="cellIs" dxfId="9153" priority="310" operator="greaterThan">
      <formula>$K$10</formula>
    </cfRule>
  </conditionalFormatting>
  <conditionalFormatting sqref="K16">
    <cfRule type="cellIs" dxfId="9152" priority="309" operator="greaterThan">
      <formula>$K$10</formula>
    </cfRule>
  </conditionalFormatting>
  <conditionalFormatting sqref="F17">
    <cfRule type="cellIs" dxfId="9151" priority="308" operator="greaterThan">
      <formula>$F$10</formula>
    </cfRule>
  </conditionalFormatting>
  <conditionalFormatting sqref="F17">
    <cfRule type="cellIs" dxfId="9150" priority="307" operator="greaterThan">
      <formula>$F$10</formula>
    </cfRule>
  </conditionalFormatting>
  <conditionalFormatting sqref="J17">
    <cfRule type="cellIs" dxfId="9149" priority="306" operator="greaterThan">
      <formula>$J$10</formula>
    </cfRule>
  </conditionalFormatting>
  <conditionalFormatting sqref="I17">
    <cfRule type="cellIs" dxfId="9148" priority="305" operator="greaterThan">
      <formula>$I$10</formula>
    </cfRule>
  </conditionalFormatting>
  <conditionalFormatting sqref="J17">
    <cfRule type="cellIs" dxfId="9147" priority="304" operator="greaterThan">
      <formula>$J$10</formula>
    </cfRule>
  </conditionalFormatting>
  <conditionalFormatting sqref="I17">
    <cfRule type="cellIs" dxfId="9146" priority="303" operator="greaterThan">
      <formula>$I$10</formula>
    </cfRule>
  </conditionalFormatting>
  <conditionalFormatting sqref="H17">
    <cfRule type="cellIs" dxfId="9145" priority="302" operator="greaterThan">
      <formula>$H$10</formula>
    </cfRule>
  </conditionalFormatting>
  <conditionalFormatting sqref="B17:D17">
    <cfRule type="cellIs" dxfId="9144" priority="301" operator="greaterThan">
      <formula>#REF!</formula>
    </cfRule>
  </conditionalFormatting>
  <conditionalFormatting sqref="E17">
    <cfRule type="cellIs" dxfId="9143" priority="300" operator="greaterThan">
      <formula>$E$10</formula>
    </cfRule>
  </conditionalFormatting>
  <conditionalFormatting sqref="B17:D17">
    <cfRule type="cellIs" dxfId="9142" priority="299" operator="greaterThan">
      <formula>#REF!</formula>
    </cfRule>
  </conditionalFormatting>
  <conditionalFormatting sqref="E17">
    <cfRule type="cellIs" dxfId="9141" priority="298" operator="greaterThan">
      <formula>$E$10</formula>
    </cfRule>
  </conditionalFormatting>
  <conditionalFormatting sqref="G17">
    <cfRule type="cellIs" dxfId="9140" priority="297" operator="greaterThan">
      <formula>$G$10</formula>
    </cfRule>
  </conditionalFormatting>
  <conditionalFormatting sqref="K17">
    <cfRule type="cellIs" dxfId="9139" priority="296" operator="greaterThan">
      <formula>$K$10</formula>
    </cfRule>
  </conditionalFormatting>
  <conditionalFormatting sqref="K17">
    <cfRule type="cellIs" dxfId="9138" priority="295" operator="greaterThan">
      <formula>$K$10</formula>
    </cfRule>
  </conditionalFormatting>
  <conditionalFormatting sqref="F18">
    <cfRule type="cellIs" dxfId="9137" priority="294" operator="greaterThan">
      <formula>$F$10</formula>
    </cfRule>
  </conditionalFormatting>
  <conditionalFormatting sqref="F18">
    <cfRule type="cellIs" dxfId="9136" priority="293" operator="greaterThan">
      <formula>$F$10</formula>
    </cfRule>
  </conditionalFormatting>
  <conditionalFormatting sqref="J18">
    <cfRule type="cellIs" dxfId="9135" priority="292" operator="greaterThan">
      <formula>$J$10</formula>
    </cfRule>
  </conditionalFormatting>
  <conditionalFormatting sqref="I18">
    <cfRule type="cellIs" dxfId="9134" priority="291" operator="greaterThan">
      <formula>$I$10</formula>
    </cfRule>
  </conditionalFormatting>
  <conditionalFormatting sqref="J18">
    <cfRule type="cellIs" dxfId="9133" priority="290" operator="greaterThan">
      <formula>$J$10</formula>
    </cfRule>
  </conditionalFormatting>
  <conditionalFormatting sqref="I18">
    <cfRule type="cellIs" dxfId="9132" priority="289" operator="greaterThan">
      <formula>$I$10</formula>
    </cfRule>
  </conditionalFormatting>
  <conditionalFormatting sqref="H18">
    <cfRule type="cellIs" dxfId="9131" priority="288" operator="greaterThan">
      <formula>$H$10</formula>
    </cfRule>
  </conditionalFormatting>
  <conditionalFormatting sqref="B18:D18">
    <cfRule type="cellIs" dxfId="9130" priority="287" operator="greaterThan">
      <formula>#REF!</formula>
    </cfRule>
  </conditionalFormatting>
  <conditionalFormatting sqref="E18">
    <cfRule type="cellIs" dxfId="9129" priority="286" operator="greaterThan">
      <formula>$E$10</formula>
    </cfRule>
  </conditionalFormatting>
  <conditionalFormatting sqref="B18:D18">
    <cfRule type="cellIs" dxfId="9128" priority="285" operator="greaterThan">
      <formula>#REF!</formula>
    </cfRule>
  </conditionalFormatting>
  <conditionalFormatting sqref="E18">
    <cfRule type="cellIs" dxfId="9127" priority="284" operator="greaterThan">
      <formula>$E$10</formula>
    </cfRule>
  </conditionalFormatting>
  <conditionalFormatting sqref="G18">
    <cfRule type="cellIs" dxfId="9126" priority="283" operator="greaterThan">
      <formula>$G$10</formula>
    </cfRule>
  </conditionalFormatting>
  <conditionalFormatting sqref="K18">
    <cfRule type="cellIs" dxfId="9125" priority="282" operator="greaterThan">
      <formula>$K$10</formula>
    </cfRule>
  </conditionalFormatting>
  <conditionalFormatting sqref="K18">
    <cfRule type="cellIs" dxfId="9124" priority="281" operator="greaterThan">
      <formula>$K$10</formula>
    </cfRule>
  </conditionalFormatting>
  <conditionalFormatting sqref="F19">
    <cfRule type="cellIs" dxfId="9123" priority="280" operator="greaterThan">
      <formula>$F$10</formula>
    </cfRule>
  </conditionalFormatting>
  <conditionalFormatting sqref="F19">
    <cfRule type="cellIs" dxfId="9122" priority="279" operator="greaterThan">
      <formula>$F$10</formula>
    </cfRule>
  </conditionalFormatting>
  <conditionalFormatting sqref="J19">
    <cfRule type="cellIs" dxfId="9121" priority="278" operator="greaterThan">
      <formula>$J$10</formula>
    </cfRule>
  </conditionalFormatting>
  <conditionalFormatting sqref="I19">
    <cfRule type="cellIs" dxfId="9120" priority="277" operator="greaterThan">
      <formula>$I$10</formula>
    </cfRule>
  </conditionalFormatting>
  <conditionalFormatting sqref="J19">
    <cfRule type="cellIs" dxfId="9119" priority="276" operator="greaterThan">
      <formula>$J$10</formula>
    </cfRule>
  </conditionalFormatting>
  <conditionalFormatting sqref="I19">
    <cfRule type="cellIs" dxfId="9118" priority="275" operator="greaterThan">
      <formula>$I$10</formula>
    </cfRule>
  </conditionalFormatting>
  <conditionalFormatting sqref="H19">
    <cfRule type="cellIs" dxfId="9117" priority="274" operator="greaterThan">
      <formula>$H$10</formula>
    </cfRule>
  </conditionalFormatting>
  <conditionalFormatting sqref="B19:D19">
    <cfRule type="cellIs" dxfId="9116" priority="273" operator="greaterThan">
      <formula>#REF!</formula>
    </cfRule>
  </conditionalFormatting>
  <conditionalFormatting sqref="E19">
    <cfRule type="cellIs" dxfId="9115" priority="272" operator="greaterThan">
      <formula>$E$10</formula>
    </cfRule>
  </conditionalFormatting>
  <conditionalFormatting sqref="B19:D19">
    <cfRule type="cellIs" dxfId="9114" priority="271" operator="greaterThan">
      <formula>#REF!</formula>
    </cfRule>
  </conditionalFormatting>
  <conditionalFormatting sqref="E19">
    <cfRule type="cellIs" dxfId="9113" priority="270" operator="greaterThan">
      <formula>$E$10</formula>
    </cfRule>
  </conditionalFormatting>
  <conditionalFormatting sqref="G19">
    <cfRule type="cellIs" dxfId="9112" priority="269" operator="greaterThan">
      <formula>$G$10</formula>
    </cfRule>
  </conditionalFormatting>
  <conditionalFormatting sqref="K19">
    <cfRule type="cellIs" dxfId="9111" priority="268" operator="greaterThan">
      <formula>$K$10</formula>
    </cfRule>
  </conditionalFormatting>
  <conditionalFormatting sqref="K19">
    <cfRule type="cellIs" dxfId="9110" priority="267" operator="greaterThan">
      <formula>$K$10</formula>
    </cfRule>
  </conditionalFormatting>
  <conditionalFormatting sqref="F20">
    <cfRule type="cellIs" dxfId="9109" priority="266" operator="greaterThan">
      <formula>$F$10</formula>
    </cfRule>
  </conditionalFormatting>
  <conditionalFormatting sqref="F20">
    <cfRule type="cellIs" dxfId="9108" priority="265" operator="greaterThan">
      <formula>$F$10</formula>
    </cfRule>
  </conditionalFormatting>
  <conditionalFormatting sqref="J20">
    <cfRule type="cellIs" dxfId="9107" priority="264" operator="greaterThan">
      <formula>$J$10</formula>
    </cfRule>
  </conditionalFormatting>
  <conditionalFormatting sqref="I20">
    <cfRule type="cellIs" dxfId="9106" priority="263" operator="greaterThan">
      <formula>$I$10</formula>
    </cfRule>
  </conditionalFormatting>
  <conditionalFormatting sqref="J20">
    <cfRule type="cellIs" dxfId="9105" priority="262" operator="greaterThan">
      <formula>$J$10</formula>
    </cfRule>
  </conditionalFormatting>
  <conditionalFormatting sqref="I20">
    <cfRule type="cellIs" dxfId="9104" priority="261" operator="greaterThan">
      <formula>$I$10</formula>
    </cfRule>
  </conditionalFormatting>
  <conditionalFormatting sqref="H20">
    <cfRule type="cellIs" dxfId="9103" priority="260" operator="greaterThan">
      <formula>$H$10</formula>
    </cfRule>
  </conditionalFormatting>
  <conditionalFormatting sqref="B20:D20">
    <cfRule type="cellIs" dxfId="9102" priority="259" operator="greaterThan">
      <formula>#REF!</formula>
    </cfRule>
  </conditionalFormatting>
  <conditionalFormatting sqref="E20">
    <cfRule type="cellIs" dxfId="9101" priority="258" operator="greaterThan">
      <formula>$E$10</formula>
    </cfRule>
  </conditionalFormatting>
  <conditionalFormatting sqref="B20:D20">
    <cfRule type="cellIs" dxfId="9100" priority="257" operator="greaterThan">
      <formula>#REF!</formula>
    </cfRule>
  </conditionalFormatting>
  <conditionalFormatting sqref="E20">
    <cfRule type="cellIs" dxfId="9099" priority="256" operator="greaterThan">
      <formula>$E$10</formula>
    </cfRule>
  </conditionalFormatting>
  <conditionalFormatting sqref="G20">
    <cfRule type="cellIs" dxfId="9098" priority="255" operator="greaterThan">
      <formula>$G$10</formula>
    </cfRule>
  </conditionalFormatting>
  <conditionalFormatting sqref="K20">
    <cfRule type="cellIs" dxfId="9097" priority="254" operator="greaterThan">
      <formula>$K$10</formula>
    </cfRule>
  </conditionalFormatting>
  <conditionalFormatting sqref="K20">
    <cfRule type="cellIs" dxfId="9096" priority="253" operator="greaterThan">
      <formula>$K$10</formula>
    </cfRule>
  </conditionalFormatting>
  <conditionalFormatting sqref="F21">
    <cfRule type="cellIs" dxfId="9095" priority="252" operator="greaterThan">
      <formula>$F$10</formula>
    </cfRule>
  </conditionalFormatting>
  <conditionalFormatting sqref="F21">
    <cfRule type="cellIs" dxfId="9094" priority="251" operator="greaterThan">
      <formula>$F$10</formula>
    </cfRule>
  </conditionalFormatting>
  <conditionalFormatting sqref="J21">
    <cfRule type="cellIs" dxfId="9093" priority="250" operator="greaterThan">
      <formula>$J$10</formula>
    </cfRule>
  </conditionalFormatting>
  <conditionalFormatting sqref="I21">
    <cfRule type="cellIs" dxfId="9092" priority="249" operator="greaterThan">
      <formula>$I$10</formula>
    </cfRule>
  </conditionalFormatting>
  <conditionalFormatting sqref="J21">
    <cfRule type="cellIs" dxfId="9091" priority="248" operator="greaterThan">
      <formula>$J$10</formula>
    </cfRule>
  </conditionalFormatting>
  <conditionalFormatting sqref="I21">
    <cfRule type="cellIs" dxfId="9090" priority="247" operator="greaterThan">
      <formula>$I$10</formula>
    </cfRule>
  </conditionalFormatting>
  <conditionalFormatting sqref="H21">
    <cfRule type="cellIs" dxfId="9089" priority="246" operator="greaterThan">
      <formula>$H$10</formula>
    </cfRule>
  </conditionalFormatting>
  <conditionalFormatting sqref="B21:D21">
    <cfRule type="cellIs" dxfId="9088" priority="245" operator="greaterThan">
      <formula>#REF!</formula>
    </cfRule>
  </conditionalFormatting>
  <conditionalFormatting sqref="E21">
    <cfRule type="cellIs" dxfId="9087" priority="244" operator="greaterThan">
      <formula>$E$10</formula>
    </cfRule>
  </conditionalFormatting>
  <conditionalFormatting sqref="B21:D21">
    <cfRule type="cellIs" dxfId="9086" priority="243" operator="greaterThan">
      <formula>#REF!</formula>
    </cfRule>
  </conditionalFormatting>
  <conditionalFormatting sqref="E21">
    <cfRule type="cellIs" dxfId="9085" priority="242" operator="greaterThan">
      <formula>$E$10</formula>
    </cfRule>
  </conditionalFormatting>
  <conditionalFormatting sqref="G21">
    <cfRule type="cellIs" dxfId="9084" priority="241" operator="greaterThan">
      <formula>$G$10</formula>
    </cfRule>
  </conditionalFormatting>
  <conditionalFormatting sqref="K21">
    <cfRule type="cellIs" dxfId="9083" priority="240" operator="greaterThan">
      <formula>$K$10</formula>
    </cfRule>
  </conditionalFormatting>
  <conditionalFormatting sqref="K21">
    <cfRule type="cellIs" dxfId="9082" priority="239" operator="greaterThan">
      <formula>$K$10</formula>
    </cfRule>
  </conditionalFormatting>
  <conditionalFormatting sqref="F22">
    <cfRule type="cellIs" dxfId="9081" priority="238" operator="greaterThan">
      <formula>$F$10</formula>
    </cfRule>
  </conditionalFormatting>
  <conditionalFormatting sqref="F22">
    <cfRule type="cellIs" dxfId="9080" priority="237" operator="greaterThan">
      <formula>$F$10</formula>
    </cfRule>
  </conditionalFormatting>
  <conditionalFormatting sqref="J22">
    <cfRule type="cellIs" dxfId="9079" priority="236" operator="greaterThan">
      <formula>$J$10</formula>
    </cfRule>
  </conditionalFormatting>
  <conditionalFormatting sqref="I22">
    <cfRule type="cellIs" dxfId="9078" priority="235" operator="greaterThan">
      <formula>$I$10</formula>
    </cfRule>
  </conditionalFormatting>
  <conditionalFormatting sqref="J22">
    <cfRule type="cellIs" dxfId="9077" priority="234" operator="greaterThan">
      <formula>$J$10</formula>
    </cfRule>
  </conditionalFormatting>
  <conditionalFormatting sqref="I22">
    <cfRule type="cellIs" dxfId="9076" priority="233" operator="greaterThan">
      <formula>$I$10</formula>
    </cfRule>
  </conditionalFormatting>
  <conditionalFormatting sqref="H22">
    <cfRule type="cellIs" dxfId="9075" priority="232" operator="greaterThan">
      <formula>$H$10</formula>
    </cfRule>
  </conditionalFormatting>
  <conditionalFormatting sqref="B22:D22">
    <cfRule type="cellIs" dxfId="9074" priority="231" operator="greaterThan">
      <formula>#REF!</formula>
    </cfRule>
  </conditionalFormatting>
  <conditionalFormatting sqref="E22">
    <cfRule type="cellIs" dxfId="9073" priority="230" operator="greaterThan">
      <formula>$E$10</formula>
    </cfRule>
  </conditionalFormatting>
  <conditionalFormatting sqref="B22:D22">
    <cfRule type="cellIs" dxfId="9072" priority="229" operator="greaterThan">
      <formula>#REF!</formula>
    </cfRule>
  </conditionalFormatting>
  <conditionalFormatting sqref="E22">
    <cfRule type="cellIs" dxfId="9071" priority="228" operator="greaterThan">
      <formula>$E$10</formula>
    </cfRule>
  </conditionalFormatting>
  <conditionalFormatting sqref="G22">
    <cfRule type="cellIs" dxfId="9070" priority="227" operator="greaterThan">
      <formula>$G$10</formula>
    </cfRule>
  </conditionalFormatting>
  <conditionalFormatting sqref="K22">
    <cfRule type="cellIs" dxfId="9069" priority="226" operator="greaterThan">
      <formula>$K$10</formula>
    </cfRule>
  </conditionalFormatting>
  <conditionalFormatting sqref="K22">
    <cfRule type="cellIs" dxfId="9068" priority="225" operator="greaterThan">
      <formula>$K$10</formula>
    </cfRule>
  </conditionalFormatting>
  <conditionalFormatting sqref="F23">
    <cfRule type="cellIs" dxfId="9067" priority="224" operator="greaterThan">
      <formula>$F$10</formula>
    </cfRule>
  </conditionalFormatting>
  <conditionalFormatting sqref="F23">
    <cfRule type="cellIs" dxfId="9066" priority="223" operator="greaterThan">
      <formula>$F$10</formula>
    </cfRule>
  </conditionalFormatting>
  <conditionalFormatting sqref="J23">
    <cfRule type="cellIs" dxfId="9065" priority="222" operator="greaterThan">
      <formula>$J$10</formula>
    </cfRule>
  </conditionalFormatting>
  <conditionalFormatting sqref="I23">
    <cfRule type="cellIs" dxfId="9064" priority="221" operator="greaterThan">
      <formula>$I$10</formula>
    </cfRule>
  </conditionalFormatting>
  <conditionalFormatting sqref="J23">
    <cfRule type="cellIs" dxfId="9063" priority="220" operator="greaterThan">
      <formula>$J$10</formula>
    </cfRule>
  </conditionalFormatting>
  <conditionalFormatting sqref="I23">
    <cfRule type="cellIs" dxfId="9062" priority="219" operator="greaterThan">
      <formula>$I$10</formula>
    </cfRule>
  </conditionalFormatting>
  <conditionalFormatting sqref="H23">
    <cfRule type="cellIs" dxfId="9061" priority="218" operator="greaterThan">
      <formula>$H$10</formula>
    </cfRule>
  </conditionalFormatting>
  <conditionalFormatting sqref="B23:D23">
    <cfRule type="cellIs" dxfId="9060" priority="217" operator="greaterThan">
      <formula>#REF!</formula>
    </cfRule>
  </conditionalFormatting>
  <conditionalFormatting sqref="E23">
    <cfRule type="cellIs" dxfId="9059" priority="216" operator="greaterThan">
      <formula>$E$10</formula>
    </cfRule>
  </conditionalFormatting>
  <conditionalFormatting sqref="B23:D23">
    <cfRule type="cellIs" dxfId="9058" priority="215" operator="greaterThan">
      <formula>#REF!</formula>
    </cfRule>
  </conditionalFormatting>
  <conditionalFormatting sqref="E23">
    <cfRule type="cellIs" dxfId="9057" priority="214" operator="greaterThan">
      <formula>$E$10</formula>
    </cfRule>
  </conditionalFormatting>
  <conditionalFormatting sqref="G23">
    <cfRule type="cellIs" dxfId="9056" priority="213" operator="greaterThan">
      <formula>$G$10</formula>
    </cfRule>
  </conditionalFormatting>
  <conditionalFormatting sqref="K23">
    <cfRule type="cellIs" dxfId="9055" priority="212" operator="greaterThan">
      <formula>$K$10</formula>
    </cfRule>
  </conditionalFormatting>
  <conditionalFormatting sqref="K23">
    <cfRule type="cellIs" dxfId="9054" priority="211" operator="greaterThan">
      <formula>$K$10</formula>
    </cfRule>
  </conditionalFormatting>
  <conditionalFormatting sqref="F24">
    <cfRule type="cellIs" dxfId="9053" priority="210" operator="greaterThan">
      <formula>$F$10</formula>
    </cfRule>
  </conditionalFormatting>
  <conditionalFormatting sqref="F24">
    <cfRule type="cellIs" dxfId="9052" priority="209" operator="greaterThan">
      <formula>$F$10</formula>
    </cfRule>
  </conditionalFormatting>
  <conditionalFormatting sqref="J24">
    <cfRule type="cellIs" dxfId="9051" priority="208" operator="greaterThan">
      <formula>$J$10</formula>
    </cfRule>
  </conditionalFormatting>
  <conditionalFormatting sqref="I24">
    <cfRule type="cellIs" dxfId="9050" priority="207" operator="greaterThan">
      <formula>$I$10</formula>
    </cfRule>
  </conditionalFormatting>
  <conditionalFormatting sqref="J24">
    <cfRule type="cellIs" dxfId="9049" priority="206" operator="greaterThan">
      <formula>$J$10</formula>
    </cfRule>
  </conditionalFormatting>
  <conditionalFormatting sqref="I24">
    <cfRule type="cellIs" dxfId="9048" priority="205" operator="greaterThan">
      <formula>$I$10</formula>
    </cfRule>
  </conditionalFormatting>
  <conditionalFormatting sqref="H24">
    <cfRule type="cellIs" dxfId="9047" priority="204" operator="greaterThan">
      <formula>$H$10</formula>
    </cfRule>
  </conditionalFormatting>
  <conditionalFormatting sqref="B24:D24">
    <cfRule type="cellIs" dxfId="9046" priority="203" operator="greaterThan">
      <formula>#REF!</formula>
    </cfRule>
  </conditionalFormatting>
  <conditionalFormatting sqref="E24">
    <cfRule type="cellIs" dxfId="9045" priority="202" operator="greaterThan">
      <formula>$E$10</formula>
    </cfRule>
  </conditionalFormatting>
  <conditionalFormatting sqref="B24:D24">
    <cfRule type="cellIs" dxfId="9044" priority="201" operator="greaterThan">
      <formula>#REF!</formula>
    </cfRule>
  </conditionalFormatting>
  <conditionalFormatting sqref="E24">
    <cfRule type="cellIs" dxfId="9043" priority="200" operator="greaterThan">
      <formula>$E$10</formula>
    </cfRule>
  </conditionalFormatting>
  <conditionalFormatting sqref="G24">
    <cfRule type="cellIs" dxfId="9042" priority="199" operator="greaterThan">
      <formula>$G$10</formula>
    </cfRule>
  </conditionalFormatting>
  <conditionalFormatting sqref="K24">
    <cfRule type="cellIs" dxfId="9041" priority="198" operator="greaterThan">
      <formula>$K$10</formula>
    </cfRule>
  </conditionalFormatting>
  <conditionalFormatting sqref="K24">
    <cfRule type="cellIs" dxfId="9040" priority="197" operator="greaterThan">
      <formula>$K$10</formula>
    </cfRule>
  </conditionalFormatting>
  <conditionalFormatting sqref="F25">
    <cfRule type="cellIs" dxfId="9039" priority="196" operator="greaterThan">
      <formula>$F$10</formula>
    </cfRule>
  </conditionalFormatting>
  <conditionalFormatting sqref="F25">
    <cfRule type="cellIs" dxfId="9038" priority="195" operator="greaterThan">
      <formula>$F$10</formula>
    </cfRule>
  </conditionalFormatting>
  <conditionalFormatting sqref="J25">
    <cfRule type="cellIs" dxfId="9037" priority="194" operator="greaterThan">
      <formula>$J$10</formula>
    </cfRule>
  </conditionalFormatting>
  <conditionalFormatting sqref="I25">
    <cfRule type="cellIs" dxfId="9036" priority="193" operator="greaterThan">
      <formula>$I$10</formula>
    </cfRule>
  </conditionalFormatting>
  <conditionalFormatting sqref="J25">
    <cfRule type="cellIs" dxfId="9035" priority="192" operator="greaterThan">
      <formula>$J$10</formula>
    </cfRule>
  </conditionalFormatting>
  <conditionalFormatting sqref="I25">
    <cfRule type="cellIs" dxfId="9034" priority="191" operator="greaterThan">
      <formula>$I$10</formula>
    </cfRule>
  </conditionalFormatting>
  <conditionalFormatting sqref="H25">
    <cfRule type="cellIs" dxfId="9033" priority="190" operator="greaterThan">
      <formula>$H$10</formula>
    </cfRule>
  </conditionalFormatting>
  <conditionalFormatting sqref="B25:D25">
    <cfRule type="cellIs" dxfId="9032" priority="189" operator="greaterThan">
      <formula>#REF!</formula>
    </cfRule>
  </conditionalFormatting>
  <conditionalFormatting sqref="E25">
    <cfRule type="cellIs" dxfId="9031" priority="188" operator="greaterThan">
      <formula>$E$10</formula>
    </cfRule>
  </conditionalFormatting>
  <conditionalFormatting sqref="B25:D25">
    <cfRule type="cellIs" dxfId="9030" priority="187" operator="greaterThan">
      <formula>#REF!</formula>
    </cfRule>
  </conditionalFormatting>
  <conditionalFormatting sqref="E25">
    <cfRule type="cellIs" dxfId="9029" priority="186" operator="greaterThan">
      <formula>$E$10</formula>
    </cfRule>
  </conditionalFormatting>
  <conditionalFormatting sqref="G25">
    <cfRule type="cellIs" dxfId="9028" priority="185" operator="greaterThan">
      <formula>$G$10</formula>
    </cfRule>
  </conditionalFormatting>
  <conditionalFormatting sqref="K25">
    <cfRule type="cellIs" dxfId="9027" priority="184" operator="greaterThan">
      <formula>$K$10</formula>
    </cfRule>
  </conditionalFormatting>
  <conditionalFormatting sqref="K25">
    <cfRule type="cellIs" dxfId="9026" priority="183" operator="greaterThan">
      <formula>$K$10</formula>
    </cfRule>
  </conditionalFormatting>
  <conditionalFormatting sqref="F26">
    <cfRule type="cellIs" dxfId="9025" priority="182" operator="greaterThan">
      <formula>$F$10</formula>
    </cfRule>
  </conditionalFormatting>
  <conditionalFormatting sqref="F26">
    <cfRule type="cellIs" dxfId="9024" priority="181" operator="greaterThan">
      <formula>$F$10</formula>
    </cfRule>
  </conditionalFormatting>
  <conditionalFormatting sqref="J26">
    <cfRule type="cellIs" dxfId="9023" priority="180" operator="greaterThan">
      <formula>$J$10</formula>
    </cfRule>
  </conditionalFormatting>
  <conditionalFormatting sqref="I26">
    <cfRule type="cellIs" dxfId="9022" priority="179" operator="greaterThan">
      <formula>$I$10</formula>
    </cfRule>
  </conditionalFormatting>
  <conditionalFormatting sqref="J26">
    <cfRule type="cellIs" dxfId="9021" priority="178" operator="greaterThan">
      <formula>$J$10</formula>
    </cfRule>
  </conditionalFormatting>
  <conditionalFormatting sqref="I26">
    <cfRule type="cellIs" dxfId="9020" priority="177" operator="greaterThan">
      <formula>$I$10</formula>
    </cfRule>
  </conditionalFormatting>
  <conditionalFormatting sqref="H26">
    <cfRule type="cellIs" dxfId="9019" priority="176" operator="greaterThan">
      <formula>$H$10</formula>
    </cfRule>
  </conditionalFormatting>
  <conditionalFormatting sqref="B26:D26">
    <cfRule type="cellIs" dxfId="9018" priority="175" operator="greaterThan">
      <formula>#REF!</formula>
    </cfRule>
  </conditionalFormatting>
  <conditionalFormatting sqref="E26">
    <cfRule type="cellIs" dxfId="9017" priority="174" operator="greaterThan">
      <formula>$E$10</formula>
    </cfRule>
  </conditionalFormatting>
  <conditionalFormatting sqref="B26:D26">
    <cfRule type="cellIs" dxfId="9016" priority="173" operator="greaterThan">
      <formula>#REF!</formula>
    </cfRule>
  </conditionalFormatting>
  <conditionalFormatting sqref="E26">
    <cfRule type="cellIs" dxfId="9015" priority="172" operator="greaterThan">
      <formula>$E$10</formula>
    </cfRule>
  </conditionalFormatting>
  <conditionalFormatting sqref="G26">
    <cfRule type="cellIs" dxfId="9014" priority="171" operator="greaterThan">
      <formula>$G$10</formula>
    </cfRule>
  </conditionalFormatting>
  <conditionalFormatting sqref="K26">
    <cfRule type="cellIs" dxfId="9013" priority="170" operator="greaterThan">
      <formula>$K$10</formula>
    </cfRule>
  </conditionalFormatting>
  <conditionalFormatting sqref="K26">
    <cfRule type="cellIs" dxfId="9012" priority="169" operator="greaterThan">
      <formula>$K$10</formula>
    </cfRule>
  </conditionalFormatting>
  <conditionalFormatting sqref="F27">
    <cfRule type="cellIs" dxfId="9011" priority="168" operator="greaterThan">
      <formula>$F$10</formula>
    </cfRule>
  </conditionalFormatting>
  <conditionalFormatting sqref="F27">
    <cfRule type="cellIs" dxfId="9010" priority="167" operator="greaterThan">
      <formula>$F$10</formula>
    </cfRule>
  </conditionalFormatting>
  <conditionalFormatting sqref="J27">
    <cfRule type="cellIs" dxfId="9009" priority="166" operator="greaterThan">
      <formula>$J$10</formula>
    </cfRule>
  </conditionalFormatting>
  <conditionalFormatting sqref="I27">
    <cfRule type="cellIs" dxfId="9008" priority="165" operator="greaterThan">
      <formula>$I$10</formula>
    </cfRule>
  </conditionalFormatting>
  <conditionalFormatting sqref="J27">
    <cfRule type="cellIs" dxfId="9007" priority="164" operator="greaterThan">
      <formula>$J$10</formula>
    </cfRule>
  </conditionalFormatting>
  <conditionalFormatting sqref="I27">
    <cfRule type="cellIs" dxfId="9006" priority="163" operator="greaterThan">
      <formula>$I$10</formula>
    </cfRule>
  </conditionalFormatting>
  <conditionalFormatting sqref="H27">
    <cfRule type="cellIs" dxfId="9005" priority="162" operator="greaterThan">
      <formula>$H$10</formula>
    </cfRule>
  </conditionalFormatting>
  <conditionalFormatting sqref="B27:D27">
    <cfRule type="cellIs" dxfId="9004" priority="161" operator="greaterThan">
      <formula>#REF!</formula>
    </cfRule>
  </conditionalFormatting>
  <conditionalFormatting sqref="E27">
    <cfRule type="cellIs" dxfId="9003" priority="160" operator="greaterThan">
      <formula>$E$10</formula>
    </cfRule>
  </conditionalFormatting>
  <conditionalFormatting sqref="B27:D27">
    <cfRule type="cellIs" dxfId="9002" priority="159" operator="greaterThan">
      <formula>#REF!</formula>
    </cfRule>
  </conditionalFormatting>
  <conditionalFormatting sqref="E27">
    <cfRule type="cellIs" dxfId="9001" priority="158" operator="greaterThan">
      <formula>$E$10</formula>
    </cfRule>
  </conditionalFormatting>
  <conditionalFormatting sqref="G27">
    <cfRule type="cellIs" dxfId="9000" priority="157" operator="greaterThan">
      <formula>$G$10</formula>
    </cfRule>
  </conditionalFormatting>
  <conditionalFormatting sqref="K27">
    <cfRule type="cellIs" dxfId="8999" priority="156" operator="greaterThan">
      <formula>$K$10</formula>
    </cfRule>
  </conditionalFormatting>
  <conditionalFormatting sqref="K27">
    <cfRule type="cellIs" dxfId="8998" priority="155" operator="greaterThan">
      <formula>$K$10</formula>
    </cfRule>
  </conditionalFormatting>
  <conditionalFormatting sqref="F28">
    <cfRule type="cellIs" dxfId="8997" priority="154" operator="greaterThan">
      <formula>$F$10</formula>
    </cfRule>
  </conditionalFormatting>
  <conditionalFormatting sqref="F28">
    <cfRule type="cellIs" dxfId="8996" priority="153" operator="greaterThan">
      <formula>$F$10</formula>
    </cfRule>
  </conditionalFormatting>
  <conditionalFormatting sqref="J28">
    <cfRule type="cellIs" dxfId="8995" priority="152" operator="greaterThan">
      <formula>$J$10</formula>
    </cfRule>
  </conditionalFormatting>
  <conditionalFormatting sqref="I28">
    <cfRule type="cellIs" dxfId="8994" priority="151" operator="greaterThan">
      <formula>$I$10</formula>
    </cfRule>
  </conditionalFormatting>
  <conditionalFormatting sqref="J28">
    <cfRule type="cellIs" dxfId="8993" priority="150" operator="greaterThan">
      <formula>$J$10</formula>
    </cfRule>
  </conditionalFormatting>
  <conditionalFormatting sqref="I28">
    <cfRule type="cellIs" dxfId="8992" priority="149" operator="greaterThan">
      <formula>$I$10</formula>
    </cfRule>
  </conditionalFormatting>
  <conditionalFormatting sqref="H28">
    <cfRule type="cellIs" dxfId="8991" priority="148" operator="greaterThan">
      <formula>$H$10</formula>
    </cfRule>
  </conditionalFormatting>
  <conditionalFormatting sqref="B28:D28">
    <cfRule type="cellIs" dxfId="8990" priority="147" operator="greaterThan">
      <formula>#REF!</formula>
    </cfRule>
  </conditionalFormatting>
  <conditionalFormatting sqref="E28">
    <cfRule type="cellIs" dxfId="8989" priority="146" operator="greaterThan">
      <formula>$E$10</formula>
    </cfRule>
  </conditionalFormatting>
  <conditionalFormatting sqref="B28:D28">
    <cfRule type="cellIs" dxfId="8988" priority="145" operator="greaterThan">
      <formula>#REF!</formula>
    </cfRule>
  </conditionalFormatting>
  <conditionalFormatting sqref="E28">
    <cfRule type="cellIs" dxfId="8987" priority="144" operator="greaterThan">
      <formula>$E$10</formula>
    </cfRule>
  </conditionalFormatting>
  <conditionalFormatting sqref="G28">
    <cfRule type="cellIs" dxfId="8986" priority="143" operator="greaterThan">
      <formula>$G$10</formula>
    </cfRule>
  </conditionalFormatting>
  <conditionalFormatting sqref="K28">
    <cfRule type="cellIs" dxfId="8985" priority="142" operator="greaterThan">
      <formula>$K$10</formula>
    </cfRule>
  </conditionalFormatting>
  <conditionalFormatting sqref="K28">
    <cfRule type="cellIs" dxfId="8984" priority="141" operator="greaterThan">
      <formula>$K$10</formula>
    </cfRule>
  </conditionalFormatting>
  <conditionalFormatting sqref="F29">
    <cfRule type="cellIs" dxfId="8983" priority="140" operator="greaterThan">
      <formula>$F$10</formula>
    </cfRule>
  </conditionalFormatting>
  <conditionalFormatting sqref="F29">
    <cfRule type="cellIs" dxfId="8982" priority="139" operator="greaterThan">
      <formula>$F$10</formula>
    </cfRule>
  </conditionalFormatting>
  <conditionalFormatting sqref="J29">
    <cfRule type="cellIs" dxfId="8981" priority="138" operator="greaterThan">
      <formula>$J$10</formula>
    </cfRule>
  </conditionalFormatting>
  <conditionalFormatting sqref="I29">
    <cfRule type="cellIs" dxfId="8980" priority="137" operator="greaterThan">
      <formula>$I$10</formula>
    </cfRule>
  </conditionalFormatting>
  <conditionalFormatting sqref="J29">
    <cfRule type="cellIs" dxfId="8979" priority="136" operator="greaterThan">
      <formula>$J$10</formula>
    </cfRule>
  </conditionalFormatting>
  <conditionalFormatting sqref="I29">
    <cfRule type="cellIs" dxfId="8978" priority="135" operator="greaterThan">
      <formula>$I$10</formula>
    </cfRule>
  </conditionalFormatting>
  <conditionalFormatting sqref="H29">
    <cfRule type="cellIs" dxfId="8977" priority="134" operator="greaterThan">
      <formula>$H$10</formula>
    </cfRule>
  </conditionalFormatting>
  <conditionalFormatting sqref="B29:D29">
    <cfRule type="cellIs" dxfId="8976" priority="133" operator="greaterThan">
      <formula>#REF!</formula>
    </cfRule>
  </conditionalFormatting>
  <conditionalFormatting sqref="E29">
    <cfRule type="cellIs" dxfId="8975" priority="132" operator="greaterThan">
      <formula>$E$10</formula>
    </cfRule>
  </conditionalFormatting>
  <conditionalFormatting sqref="B29:D29">
    <cfRule type="cellIs" dxfId="8974" priority="131" operator="greaterThan">
      <formula>#REF!</formula>
    </cfRule>
  </conditionalFormatting>
  <conditionalFormatting sqref="E29">
    <cfRule type="cellIs" dxfId="8973" priority="130" operator="greaterThan">
      <formula>$E$10</formula>
    </cfRule>
  </conditionalFormatting>
  <conditionalFormatting sqref="G29">
    <cfRule type="cellIs" dxfId="8972" priority="129" operator="greaterThan">
      <formula>$G$10</formula>
    </cfRule>
  </conditionalFormatting>
  <conditionalFormatting sqref="K29">
    <cfRule type="cellIs" dxfId="8971" priority="128" operator="greaterThan">
      <formula>$K$10</formula>
    </cfRule>
  </conditionalFormatting>
  <conditionalFormatting sqref="K29">
    <cfRule type="cellIs" dxfId="8970" priority="127" operator="greaterThan">
      <formula>$K$10</formula>
    </cfRule>
  </conditionalFormatting>
  <conditionalFormatting sqref="F30">
    <cfRule type="cellIs" dxfId="8969" priority="126" operator="greaterThan">
      <formula>$F$10</formula>
    </cfRule>
  </conditionalFormatting>
  <conditionalFormatting sqref="F30">
    <cfRule type="cellIs" dxfId="8968" priority="125" operator="greaterThan">
      <formula>$F$10</formula>
    </cfRule>
  </conditionalFormatting>
  <conditionalFormatting sqref="J30">
    <cfRule type="cellIs" dxfId="8967" priority="124" operator="greaterThan">
      <formula>$J$10</formula>
    </cfRule>
  </conditionalFormatting>
  <conditionalFormatting sqref="I30">
    <cfRule type="cellIs" dxfId="8966" priority="123" operator="greaterThan">
      <formula>$I$10</formula>
    </cfRule>
  </conditionalFormatting>
  <conditionalFormatting sqref="J30">
    <cfRule type="cellIs" dxfId="8965" priority="122" operator="greaterThan">
      <formula>$J$10</formula>
    </cfRule>
  </conditionalFormatting>
  <conditionalFormatting sqref="I30">
    <cfRule type="cellIs" dxfId="8964" priority="121" operator="greaterThan">
      <formula>$I$10</formula>
    </cfRule>
  </conditionalFormatting>
  <conditionalFormatting sqref="H30">
    <cfRule type="cellIs" dxfId="8963" priority="120" operator="greaterThan">
      <formula>$H$10</formula>
    </cfRule>
  </conditionalFormatting>
  <conditionalFormatting sqref="B30:D30">
    <cfRule type="cellIs" dxfId="8962" priority="119" operator="greaterThan">
      <formula>#REF!</formula>
    </cfRule>
  </conditionalFormatting>
  <conditionalFormatting sqref="E30">
    <cfRule type="cellIs" dxfId="8961" priority="118" operator="greaterThan">
      <formula>$E$10</formula>
    </cfRule>
  </conditionalFormatting>
  <conditionalFormatting sqref="B30:D30">
    <cfRule type="cellIs" dxfId="8960" priority="117" operator="greaterThan">
      <formula>#REF!</formula>
    </cfRule>
  </conditionalFormatting>
  <conditionalFormatting sqref="E30">
    <cfRule type="cellIs" dxfId="8959" priority="116" operator="greaterThan">
      <formula>$E$10</formula>
    </cfRule>
  </conditionalFormatting>
  <conditionalFormatting sqref="G30">
    <cfRule type="cellIs" dxfId="8958" priority="115" operator="greaterThan">
      <formula>$G$10</formula>
    </cfRule>
  </conditionalFormatting>
  <conditionalFormatting sqref="K30">
    <cfRule type="cellIs" dxfId="8957" priority="114" operator="greaterThan">
      <formula>$K$10</formula>
    </cfRule>
  </conditionalFormatting>
  <conditionalFormatting sqref="K30">
    <cfRule type="cellIs" dxfId="8956" priority="113" operator="greaterThan">
      <formula>$K$10</formula>
    </cfRule>
  </conditionalFormatting>
  <conditionalFormatting sqref="F31">
    <cfRule type="cellIs" dxfId="8955" priority="112" operator="greaterThan">
      <formula>$F$10</formula>
    </cfRule>
  </conditionalFormatting>
  <conditionalFormatting sqref="F31">
    <cfRule type="cellIs" dxfId="8954" priority="111" operator="greaterThan">
      <formula>$F$10</formula>
    </cfRule>
  </conditionalFormatting>
  <conditionalFormatting sqref="J31">
    <cfRule type="cellIs" dxfId="8953" priority="110" operator="greaterThan">
      <formula>$J$10</formula>
    </cfRule>
  </conditionalFormatting>
  <conditionalFormatting sqref="I31">
    <cfRule type="cellIs" dxfId="8952" priority="109" operator="greaterThan">
      <formula>$I$10</formula>
    </cfRule>
  </conditionalFormatting>
  <conditionalFormatting sqref="J31">
    <cfRule type="cellIs" dxfId="8951" priority="108" operator="greaterThan">
      <formula>$J$10</formula>
    </cfRule>
  </conditionalFormatting>
  <conditionalFormatting sqref="I31">
    <cfRule type="cellIs" dxfId="8950" priority="107" operator="greaterThan">
      <formula>$I$10</formula>
    </cfRule>
  </conditionalFormatting>
  <conditionalFormatting sqref="H31">
    <cfRule type="cellIs" dxfId="8949" priority="106" operator="greaterThan">
      <formula>$H$10</formula>
    </cfRule>
  </conditionalFormatting>
  <conditionalFormatting sqref="B31:D31">
    <cfRule type="cellIs" dxfId="8948" priority="105" operator="greaterThan">
      <formula>#REF!</formula>
    </cfRule>
  </conditionalFormatting>
  <conditionalFormatting sqref="E31">
    <cfRule type="cellIs" dxfId="8947" priority="104" operator="greaterThan">
      <formula>$E$10</formula>
    </cfRule>
  </conditionalFormatting>
  <conditionalFormatting sqref="B31:D31">
    <cfRule type="cellIs" dxfId="8946" priority="103" operator="greaterThan">
      <formula>#REF!</formula>
    </cfRule>
  </conditionalFormatting>
  <conditionalFormatting sqref="E31">
    <cfRule type="cellIs" dxfId="8945" priority="102" operator="greaterThan">
      <formula>$E$10</formula>
    </cfRule>
  </conditionalFormatting>
  <conditionalFormatting sqref="G31">
    <cfRule type="cellIs" dxfId="8944" priority="101" operator="greaterThan">
      <formula>$G$10</formula>
    </cfRule>
  </conditionalFormatting>
  <conditionalFormatting sqref="K31">
    <cfRule type="cellIs" dxfId="8943" priority="100" operator="greaterThan">
      <formula>$K$10</formula>
    </cfRule>
  </conditionalFormatting>
  <conditionalFormatting sqref="K31">
    <cfRule type="cellIs" dxfId="8942" priority="99" operator="greaterThan">
      <formula>$K$10</formula>
    </cfRule>
  </conditionalFormatting>
  <conditionalFormatting sqref="F32">
    <cfRule type="cellIs" dxfId="8941" priority="98" operator="greaterThan">
      <formula>$F$10</formula>
    </cfRule>
  </conditionalFormatting>
  <conditionalFormatting sqref="F32">
    <cfRule type="cellIs" dxfId="8940" priority="97" operator="greaterThan">
      <formula>$F$10</formula>
    </cfRule>
  </conditionalFormatting>
  <conditionalFormatting sqref="J32">
    <cfRule type="cellIs" dxfId="8939" priority="96" operator="greaterThan">
      <formula>$J$10</formula>
    </cfRule>
  </conditionalFormatting>
  <conditionalFormatting sqref="I32">
    <cfRule type="cellIs" dxfId="8938" priority="95" operator="greaterThan">
      <formula>$I$10</formula>
    </cfRule>
  </conditionalFormatting>
  <conditionalFormatting sqref="J32">
    <cfRule type="cellIs" dxfId="8937" priority="94" operator="greaterThan">
      <formula>$J$10</formula>
    </cfRule>
  </conditionalFormatting>
  <conditionalFormatting sqref="I32">
    <cfRule type="cellIs" dxfId="8936" priority="93" operator="greaterThan">
      <formula>$I$10</formula>
    </cfRule>
  </conditionalFormatting>
  <conditionalFormatting sqref="H32">
    <cfRule type="cellIs" dxfId="8935" priority="92" operator="greaterThan">
      <formula>$H$10</formula>
    </cfRule>
  </conditionalFormatting>
  <conditionalFormatting sqref="B32:D32">
    <cfRule type="cellIs" dxfId="8934" priority="91" operator="greaterThan">
      <formula>#REF!</formula>
    </cfRule>
  </conditionalFormatting>
  <conditionalFormatting sqref="E32">
    <cfRule type="cellIs" dxfId="8933" priority="90" operator="greaterThan">
      <formula>$E$10</formula>
    </cfRule>
  </conditionalFormatting>
  <conditionalFormatting sqref="B32:D32">
    <cfRule type="cellIs" dxfId="8932" priority="89" operator="greaterThan">
      <formula>#REF!</formula>
    </cfRule>
  </conditionalFormatting>
  <conditionalFormatting sqref="E32">
    <cfRule type="cellIs" dxfId="8931" priority="88" operator="greaterThan">
      <formula>$E$10</formula>
    </cfRule>
  </conditionalFormatting>
  <conditionalFormatting sqref="G32">
    <cfRule type="cellIs" dxfId="8930" priority="87" operator="greaterThan">
      <formula>$G$10</formula>
    </cfRule>
  </conditionalFormatting>
  <conditionalFormatting sqref="K32">
    <cfRule type="cellIs" dxfId="8929" priority="86" operator="greaterThan">
      <formula>$K$10</formula>
    </cfRule>
  </conditionalFormatting>
  <conditionalFormatting sqref="K32">
    <cfRule type="cellIs" dxfId="8928" priority="85" operator="greaterThan">
      <formula>$K$10</formula>
    </cfRule>
  </conditionalFormatting>
  <conditionalFormatting sqref="F33">
    <cfRule type="cellIs" dxfId="8927" priority="84" operator="greaterThan">
      <formula>$F$10</formula>
    </cfRule>
  </conditionalFormatting>
  <conditionalFormatting sqref="F33">
    <cfRule type="cellIs" dxfId="8926" priority="83" operator="greaterThan">
      <formula>$F$10</formula>
    </cfRule>
  </conditionalFormatting>
  <conditionalFormatting sqref="J33">
    <cfRule type="cellIs" dxfId="8925" priority="82" operator="greaterThan">
      <formula>$J$10</formula>
    </cfRule>
  </conditionalFormatting>
  <conditionalFormatting sqref="I33">
    <cfRule type="cellIs" dxfId="8924" priority="81" operator="greaterThan">
      <formula>$I$10</formula>
    </cfRule>
  </conditionalFormatting>
  <conditionalFormatting sqref="J33">
    <cfRule type="cellIs" dxfId="8923" priority="80" operator="greaterThan">
      <formula>$J$10</formula>
    </cfRule>
  </conditionalFormatting>
  <conditionalFormatting sqref="I33">
    <cfRule type="cellIs" dxfId="8922" priority="79" operator="greaterThan">
      <formula>$I$10</formula>
    </cfRule>
  </conditionalFormatting>
  <conditionalFormatting sqref="H33">
    <cfRule type="cellIs" dxfId="8921" priority="78" operator="greaterThan">
      <formula>$H$10</formula>
    </cfRule>
  </conditionalFormatting>
  <conditionalFormatting sqref="B33:D33">
    <cfRule type="cellIs" dxfId="8920" priority="77" operator="greaterThan">
      <formula>#REF!</formula>
    </cfRule>
  </conditionalFormatting>
  <conditionalFormatting sqref="E33">
    <cfRule type="cellIs" dxfId="8919" priority="76" operator="greaterThan">
      <formula>$E$10</formula>
    </cfRule>
  </conditionalFormatting>
  <conditionalFormatting sqref="B33:D33">
    <cfRule type="cellIs" dxfId="8918" priority="75" operator="greaterThan">
      <formula>#REF!</formula>
    </cfRule>
  </conditionalFormatting>
  <conditionalFormatting sqref="E33">
    <cfRule type="cellIs" dxfId="8917" priority="74" operator="greaterThan">
      <formula>$E$10</formula>
    </cfRule>
  </conditionalFormatting>
  <conditionalFormatting sqref="G33">
    <cfRule type="cellIs" dxfId="8916" priority="73" operator="greaterThan">
      <formula>$G$10</formula>
    </cfRule>
  </conditionalFormatting>
  <conditionalFormatting sqref="K33">
    <cfRule type="cellIs" dxfId="8915" priority="72" operator="greaterThan">
      <formula>$K$10</formula>
    </cfRule>
  </conditionalFormatting>
  <conditionalFormatting sqref="K33">
    <cfRule type="cellIs" dxfId="8914" priority="71" operator="greaterThan">
      <formula>$K$10</formula>
    </cfRule>
  </conditionalFormatting>
  <conditionalFormatting sqref="F34">
    <cfRule type="cellIs" dxfId="8913" priority="70" operator="greaterThan">
      <formula>$F$10</formula>
    </cfRule>
  </conditionalFormatting>
  <conditionalFormatting sqref="F34">
    <cfRule type="cellIs" dxfId="8912" priority="69" operator="greaterThan">
      <formula>$F$10</formula>
    </cfRule>
  </conditionalFormatting>
  <conditionalFormatting sqref="J34">
    <cfRule type="cellIs" dxfId="8911" priority="68" operator="greaterThan">
      <formula>$J$10</formula>
    </cfRule>
  </conditionalFormatting>
  <conditionalFormatting sqref="I34">
    <cfRule type="cellIs" dxfId="8910" priority="67" operator="greaterThan">
      <formula>$I$10</formula>
    </cfRule>
  </conditionalFormatting>
  <conditionalFormatting sqref="J34">
    <cfRule type="cellIs" dxfId="8909" priority="66" operator="greaterThan">
      <formula>$J$10</formula>
    </cfRule>
  </conditionalFormatting>
  <conditionalFormatting sqref="I34">
    <cfRule type="cellIs" dxfId="8908" priority="65" operator="greaterThan">
      <formula>$I$10</formula>
    </cfRule>
  </conditionalFormatting>
  <conditionalFormatting sqref="H34">
    <cfRule type="cellIs" dxfId="8907" priority="64" operator="greaterThan">
      <formula>$H$10</formula>
    </cfRule>
  </conditionalFormatting>
  <conditionalFormatting sqref="B34:D34">
    <cfRule type="cellIs" dxfId="8906" priority="63" operator="greaterThan">
      <formula>#REF!</formula>
    </cfRule>
  </conditionalFormatting>
  <conditionalFormatting sqref="E34">
    <cfRule type="cellIs" dxfId="8905" priority="62" operator="greaterThan">
      <formula>$E$10</formula>
    </cfRule>
  </conditionalFormatting>
  <conditionalFormatting sqref="B34:D34">
    <cfRule type="cellIs" dxfId="8904" priority="61" operator="greaterThan">
      <formula>#REF!</formula>
    </cfRule>
  </conditionalFormatting>
  <conditionalFormatting sqref="E34">
    <cfRule type="cellIs" dxfId="8903" priority="60" operator="greaterThan">
      <formula>$E$10</formula>
    </cfRule>
  </conditionalFormatting>
  <conditionalFormatting sqref="G34">
    <cfRule type="cellIs" dxfId="8902" priority="59" operator="greaterThan">
      <formula>$G$10</formula>
    </cfRule>
  </conditionalFormatting>
  <conditionalFormatting sqref="K34">
    <cfRule type="cellIs" dxfId="8901" priority="58" operator="greaterThan">
      <formula>$K$10</formula>
    </cfRule>
  </conditionalFormatting>
  <conditionalFormatting sqref="K34">
    <cfRule type="cellIs" dxfId="8900" priority="57" operator="greaterThan">
      <formula>$K$10</formula>
    </cfRule>
  </conditionalFormatting>
  <conditionalFormatting sqref="F35">
    <cfRule type="cellIs" dxfId="8899" priority="56" operator="greaterThan">
      <formula>$F$10</formula>
    </cfRule>
  </conditionalFormatting>
  <conditionalFormatting sqref="F35">
    <cfRule type="cellIs" dxfId="8898" priority="55" operator="greaterThan">
      <formula>$F$10</formula>
    </cfRule>
  </conditionalFormatting>
  <conditionalFormatting sqref="J35">
    <cfRule type="cellIs" dxfId="8897" priority="54" operator="greaterThan">
      <formula>$J$10</formula>
    </cfRule>
  </conditionalFormatting>
  <conditionalFormatting sqref="I35">
    <cfRule type="cellIs" dxfId="8896" priority="53" operator="greaterThan">
      <formula>$I$10</formula>
    </cfRule>
  </conditionalFormatting>
  <conditionalFormatting sqref="J35">
    <cfRule type="cellIs" dxfId="8895" priority="52" operator="greaterThan">
      <formula>$J$10</formula>
    </cfRule>
  </conditionalFormatting>
  <conditionalFormatting sqref="I35">
    <cfRule type="cellIs" dxfId="8894" priority="51" operator="greaterThan">
      <formula>$I$10</formula>
    </cfRule>
  </conditionalFormatting>
  <conditionalFormatting sqref="H35">
    <cfRule type="cellIs" dxfId="8893" priority="50" operator="greaterThan">
      <formula>$H$10</formula>
    </cfRule>
  </conditionalFormatting>
  <conditionalFormatting sqref="B35:D35">
    <cfRule type="cellIs" dxfId="8892" priority="49" operator="greaterThan">
      <formula>#REF!</formula>
    </cfRule>
  </conditionalFormatting>
  <conditionalFormatting sqref="E35">
    <cfRule type="cellIs" dxfId="8891" priority="48" operator="greaterThan">
      <formula>$E$10</formula>
    </cfRule>
  </conditionalFormatting>
  <conditionalFormatting sqref="B35:D35">
    <cfRule type="cellIs" dxfId="8890" priority="47" operator="greaterThan">
      <formula>#REF!</formula>
    </cfRule>
  </conditionalFormatting>
  <conditionalFormatting sqref="E35">
    <cfRule type="cellIs" dxfId="8889" priority="46" operator="greaterThan">
      <formula>$E$10</formula>
    </cfRule>
  </conditionalFormatting>
  <conditionalFormatting sqref="G35">
    <cfRule type="cellIs" dxfId="8888" priority="45" operator="greaterThan">
      <formula>$G$10</formula>
    </cfRule>
  </conditionalFormatting>
  <conditionalFormatting sqref="K35">
    <cfRule type="cellIs" dxfId="8887" priority="44" operator="greaterThan">
      <formula>$K$10</formula>
    </cfRule>
  </conditionalFormatting>
  <conditionalFormatting sqref="K35">
    <cfRule type="cellIs" dxfId="8886" priority="43" operator="greaterThan">
      <formula>$K$10</formula>
    </cfRule>
  </conditionalFormatting>
  <conditionalFormatting sqref="F36">
    <cfRule type="cellIs" dxfId="8885" priority="42" operator="greaterThan">
      <formula>$F$10</formula>
    </cfRule>
  </conditionalFormatting>
  <conditionalFormatting sqref="F36">
    <cfRule type="cellIs" dxfId="8884" priority="41" operator="greaterThan">
      <formula>$F$10</formula>
    </cfRule>
  </conditionalFormatting>
  <conditionalFormatting sqref="J36">
    <cfRule type="cellIs" dxfId="8883" priority="40" operator="greaterThan">
      <formula>$J$10</formula>
    </cfRule>
  </conditionalFormatting>
  <conditionalFormatting sqref="I36">
    <cfRule type="cellIs" dxfId="8882" priority="39" operator="greaterThan">
      <formula>$I$10</formula>
    </cfRule>
  </conditionalFormatting>
  <conditionalFormatting sqref="J36">
    <cfRule type="cellIs" dxfId="8881" priority="38" operator="greaterThan">
      <formula>$J$10</formula>
    </cfRule>
  </conditionalFormatting>
  <conditionalFormatting sqref="I36">
    <cfRule type="cellIs" dxfId="8880" priority="37" operator="greaterThan">
      <formula>$I$10</formula>
    </cfRule>
  </conditionalFormatting>
  <conditionalFormatting sqref="H36">
    <cfRule type="cellIs" dxfId="8879" priority="36" operator="greaterThan">
      <formula>$H$10</formula>
    </cfRule>
  </conditionalFormatting>
  <conditionalFormatting sqref="B36:D36">
    <cfRule type="cellIs" dxfId="8878" priority="35" operator="greaterThan">
      <formula>#REF!</formula>
    </cfRule>
  </conditionalFormatting>
  <conditionalFormatting sqref="E36">
    <cfRule type="cellIs" dxfId="8877" priority="34" operator="greaterThan">
      <formula>$E$10</formula>
    </cfRule>
  </conditionalFormatting>
  <conditionalFormatting sqref="B36:D36">
    <cfRule type="cellIs" dxfId="8876" priority="33" operator="greaterThan">
      <formula>#REF!</formula>
    </cfRule>
  </conditionalFormatting>
  <conditionalFormatting sqref="E36">
    <cfRule type="cellIs" dxfId="8875" priority="32" operator="greaterThan">
      <formula>$E$10</formula>
    </cfRule>
  </conditionalFormatting>
  <conditionalFormatting sqref="G36">
    <cfRule type="cellIs" dxfId="8874" priority="31" operator="greaterThan">
      <formula>$G$10</formula>
    </cfRule>
  </conditionalFormatting>
  <conditionalFormatting sqref="K36">
    <cfRule type="cellIs" dxfId="8873" priority="30" operator="greaterThan">
      <formula>$K$10</formula>
    </cfRule>
  </conditionalFormatting>
  <conditionalFormatting sqref="K36">
    <cfRule type="cellIs" dxfId="8872" priority="29" operator="greaterThan">
      <formula>$K$10</formula>
    </cfRule>
  </conditionalFormatting>
  <conditionalFormatting sqref="F37">
    <cfRule type="cellIs" dxfId="8871" priority="28" operator="greaterThan">
      <formula>$F$10</formula>
    </cfRule>
  </conditionalFormatting>
  <conditionalFormatting sqref="F37">
    <cfRule type="cellIs" dxfId="8870" priority="27" operator="greaterThan">
      <formula>$F$10</formula>
    </cfRule>
  </conditionalFormatting>
  <conditionalFormatting sqref="J37">
    <cfRule type="cellIs" dxfId="8869" priority="26" operator="greaterThan">
      <formula>$J$10</formula>
    </cfRule>
  </conditionalFormatting>
  <conditionalFormatting sqref="I37">
    <cfRule type="cellIs" dxfId="8868" priority="25" operator="greaterThan">
      <formula>$I$10</formula>
    </cfRule>
  </conditionalFormatting>
  <conditionalFormatting sqref="J37">
    <cfRule type="cellIs" dxfId="8867" priority="24" operator="greaterThan">
      <formula>$J$10</formula>
    </cfRule>
  </conditionalFormatting>
  <conditionalFormatting sqref="I37">
    <cfRule type="cellIs" dxfId="8866" priority="23" operator="greaterThan">
      <formula>$I$10</formula>
    </cfRule>
  </conditionalFormatting>
  <conditionalFormatting sqref="H37">
    <cfRule type="cellIs" dxfId="8865" priority="22" operator="greaterThan">
      <formula>$H$10</formula>
    </cfRule>
  </conditionalFormatting>
  <conditionalFormatting sqref="B37:D37">
    <cfRule type="cellIs" dxfId="8864" priority="21" operator="greaterThan">
      <formula>#REF!</formula>
    </cfRule>
  </conditionalFormatting>
  <conditionalFormatting sqref="E37">
    <cfRule type="cellIs" dxfId="8863" priority="20" operator="greaterThan">
      <formula>$E$10</formula>
    </cfRule>
  </conditionalFormatting>
  <conditionalFormatting sqref="B37:D37">
    <cfRule type="cellIs" dxfId="8862" priority="19" operator="greaterThan">
      <formula>#REF!</formula>
    </cfRule>
  </conditionalFormatting>
  <conditionalFormatting sqref="E37">
    <cfRule type="cellIs" dxfId="8861" priority="18" operator="greaterThan">
      <formula>$E$10</formula>
    </cfRule>
  </conditionalFormatting>
  <conditionalFormatting sqref="G37">
    <cfRule type="cellIs" dxfId="8860" priority="17" operator="greaterThan">
      <formula>$G$10</formula>
    </cfRule>
  </conditionalFormatting>
  <conditionalFormatting sqref="K37">
    <cfRule type="cellIs" dxfId="8859" priority="16" operator="greaterThan">
      <formula>$K$10</formula>
    </cfRule>
  </conditionalFormatting>
  <conditionalFormatting sqref="K37">
    <cfRule type="cellIs" dxfId="8858" priority="15" operator="greaterThan">
      <formula>$K$10</formula>
    </cfRule>
  </conditionalFormatting>
  <conditionalFormatting sqref="F38">
    <cfRule type="cellIs" dxfId="8857" priority="14" operator="greaterThan">
      <formula>$F$10</formula>
    </cfRule>
  </conditionalFormatting>
  <conditionalFormatting sqref="F38">
    <cfRule type="cellIs" dxfId="8856" priority="13" operator="greaterThan">
      <formula>$F$10</formula>
    </cfRule>
  </conditionalFormatting>
  <conditionalFormatting sqref="J38">
    <cfRule type="cellIs" dxfId="8855" priority="12" operator="greaterThan">
      <formula>$J$10</formula>
    </cfRule>
  </conditionalFormatting>
  <conditionalFormatting sqref="I38">
    <cfRule type="cellIs" dxfId="8854" priority="11" operator="greaterThan">
      <formula>$I$10</formula>
    </cfRule>
  </conditionalFormatting>
  <conditionalFormatting sqref="J38">
    <cfRule type="cellIs" dxfId="8853" priority="10" operator="greaterThan">
      <formula>$J$10</formula>
    </cfRule>
  </conditionalFormatting>
  <conditionalFormatting sqref="I38">
    <cfRule type="cellIs" dxfId="8852" priority="9" operator="greaterThan">
      <formula>$I$10</formula>
    </cfRule>
  </conditionalFormatting>
  <conditionalFormatting sqref="H38">
    <cfRule type="cellIs" dxfId="8851" priority="8" operator="greaterThan">
      <formula>$H$10</formula>
    </cfRule>
  </conditionalFormatting>
  <conditionalFormatting sqref="B38:D38">
    <cfRule type="cellIs" dxfId="8850" priority="7" operator="greaterThan">
      <formula>#REF!</formula>
    </cfRule>
  </conditionalFormatting>
  <conditionalFormatting sqref="E38">
    <cfRule type="cellIs" dxfId="8849" priority="6" operator="greaterThan">
      <formula>$E$10</formula>
    </cfRule>
  </conditionalFormatting>
  <conditionalFormatting sqref="B38:D38">
    <cfRule type="cellIs" dxfId="8848" priority="5" operator="greaterThan">
      <formula>#REF!</formula>
    </cfRule>
  </conditionalFormatting>
  <conditionalFormatting sqref="E38">
    <cfRule type="cellIs" dxfId="8847" priority="4" operator="greaterThan">
      <formula>$E$10</formula>
    </cfRule>
  </conditionalFormatting>
  <conditionalFormatting sqref="G38">
    <cfRule type="cellIs" dxfId="8846" priority="3" operator="greaterThan">
      <formula>$G$10</formula>
    </cfRule>
  </conditionalFormatting>
  <conditionalFormatting sqref="K38">
    <cfRule type="cellIs" dxfId="8845" priority="2" operator="greaterThan">
      <formula>$K$10</formula>
    </cfRule>
  </conditionalFormatting>
  <conditionalFormatting sqref="K38">
    <cfRule type="cellIs" dxfId="8844" priority="1" operator="greaterThan">
      <formula>$K$10</formula>
    </cfRule>
  </conditionalFormatting>
  <printOptions horizontalCentered="1"/>
  <pageMargins left="0.3" right="0.3" top="0.3" bottom="0.3" header="0.1" footer="0.1"/>
  <pageSetup paperSize="9" scale="51" firstPageNumber="2" fitToHeight="0" orientation="portrait" r:id="rId1"/>
  <headerFooter>
    <oddFooter>&amp;R&amp;"MS Sans Serif,Regular"Reported by Planning Section        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43</vt:i4>
      </vt:variant>
    </vt:vector>
  </HeadingPairs>
  <TitlesOfParts>
    <vt:vector size="68" baseType="lpstr">
      <vt:lpstr>Cover</vt:lpstr>
      <vt:lpstr>Summary</vt:lpstr>
      <vt:lpstr>PAMA</vt:lpstr>
      <vt:lpstr>PETROSEA</vt:lpstr>
      <vt:lpstr>SIMS</vt:lpstr>
      <vt:lpstr>BIMA NUSA</vt:lpstr>
      <vt:lpstr>KMI</vt:lpstr>
      <vt:lpstr>Jan'22</vt:lpstr>
      <vt:lpstr>Feb'22</vt:lpstr>
      <vt:lpstr>Mar'22</vt:lpstr>
      <vt:lpstr>Apr'22</vt:lpstr>
      <vt:lpstr>Mei'22</vt:lpstr>
      <vt:lpstr>Jun'22</vt:lpstr>
      <vt:lpstr>Jul'22</vt:lpstr>
      <vt:lpstr>Aug'22</vt:lpstr>
      <vt:lpstr>Sep'22</vt:lpstr>
      <vt:lpstr>Okt'22</vt:lpstr>
      <vt:lpstr>Nov'22</vt:lpstr>
      <vt:lpstr>Dec'22</vt:lpstr>
      <vt:lpstr>DUM</vt:lpstr>
      <vt:lpstr>Mar'23</vt:lpstr>
      <vt:lpstr>Feb'23</vt:lpstr>
      <vt:lpstr>May'23</vt:lpstr>
      <vt:lpstr>Apr'23</vt:lpstr>
      <vt:lpstr>Jan'23</vt:lpstr>
      <vt:lpstr>'Apr''22'!Print_Area</vt:lpstr>
      <vt:lpstr>'Apr''23'!Print_Area</vt:lpstr>
      <vt:lpstr>'Aug''22'!Print_Area</vt:lpstr>
      <vt:lpstr>'BIMA NUSA'!Print_Area</vt:lpstr>
      <vt:lpstr>Cover!Print_Area</vt:lpstr>
      <vt:lpstr>'Dec''22'!Print_Area</vt:lpstr>
      <vt:lpstr>DUM!Print_Area</vt:lpstr>
      <vt:lpstr>'Feb''22'!Print_Area</vt:lpstr>
      <vt:lpstr>'Feb''23'!Print_Area</vt:lpstr>
      <vt:lpstr>'Jan''22'!Print_Area</vt:lpstr>
      <vt:lpstr>'Jan''23'!Print_Area</vt:lpstr>
      <vt:lpstr>'Jul''22'!Print_Area</vt:lpstr>
      <vt:lpstr>'Jun''22'!Print_Area</vt:lpstr>
      <vt:lpstr>KMI!Print_Area</vt:lpstr>
      <vt:lpstr>'Mar''22'!Print_Area</vt:lpstr>
      <vt:lpstr>'Mar''23'!Print_Area</vt:lpstr>
      <vt:lpstr>'May''23'!Print_Area</vt:lpstr>
      <vt:lpstr>'Mei''22'!Print_Area</vt:lpstr>
      <vt:lpstr>'Nov''22'!Print_Area</vt:lpstr>
      <vt:lpstr>'Okt''22'!Print_Area</vt:lpstr>
      <vt:lpstr>PAMA!Print_Area</vt:lpstr>
      <vt:lpstr>PETROSEA!Print_Area</vt:lpstr>
      <vt:lpstr>'Sep''22'!Print_Area</vt:lpstr>
      <vt:lpstr>SIMS!Print_Area</vt:lpstr>
      <vt:lpstr>Summary!Print_Area</vt:lpstr>
      <vt:lpstr>'Apr''22'!Print_Titles</vt:lpstr>
      <vt:lpstr>'Apr''23'!Print_Titles</vt:lpstr>
      <vt:lpstr>'Aug''22'!Print_Titles</vt:lpstr>
      <vt:lpstr>'Dec''22'!Print_Titles</vt:lpstr>
      <vt:lpstr>'Feb''22'!Print_Titles</vt:lpstr>
      <vt:lpstr>'Feb''23'!Print_Titles</vt:lpstr>
      <vt:lpstr>'Jan''22'!Print_Titles</vt:lpstr>
      <vt:lpstr>'Jan''23'!Print_Titles</vt:lpstr>
      <vt:lpstr>'Jul''22'!Print_Titles</vt:lpstr>
      <vt:lpstr>'Jun''22'!Print_Titles</vt:lpstr>
      <vt:lpstr>'Mar''22'!Print_Titles</vt:lpstr>
      <vt:lpstr>'Mar''23'!Print_Titles</vt:lpstr>
      <vt:lpstr>'May''23'!Print_Titles</vt:lpstr>
      <vt:lpstr>'Mei''22'!Print_Titles</vt:lpstr>
      <vt:lpstr>'Nov''22'!Print_Titles</vt:lpstr>
      <vt:lpstr>'Okt''22'!Print_Titles</vt:lpstr>
      <vt:lpstr>'Sep''22'!Print_Titles</vt:lpstr>
      <vt:lpstr>Summary!Print_Titles</vt:lpstr>
    </vt:vector>
  </TitlesOfParts>
  <Company>KJA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produksi</dc:creator>
  <cp:lastModifiedBy>Gusti Elissa Damayanti</cp:lastModifiedBy>
  <cp:lastPrinted>2023-05-23T05:34:51Z</cp:lastPrinted>
  <dcterms:created xsi:type="dcterms:W3CDTF">2006-04-18T03:28:00Z</dcterms:created>
  <dcterms:modified xsi:type="dcterms:W3CDTF">2023-05-30T07:22:55Z</dcterms:modified>
</cp:coreProperties>
</file>